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0730" windowHeight="11160"/>
  </bookViews>
  <sheets>
    <sheet name="Koning" sheetId="1" r:id="rId1"/>
    <sheet name="Prijzen" sheetId="4" r:id="rId2"/>
    <sheet name="Formules" sheetId="5" r:id="rId3"/>
  </sheets>
  <calcPr calcId="145621"/>
</workbook>
</file>

<file path=xl/calcChain.xml><?xml version="1.0" encoding="utf-8"?>
<calcChain xmlns="http://schemas.openxmlformats.org/spreadsheetml/2006/main">
  <c r="G51" i="1" l="1"/>
  <c r="G48" i="1"/>
  <c r="G45" i="1"/>
  <c r="G43" i="1"/>
  <c r="G41" i="1"/>
  <c r="E51" i="1"/>
  <c r="E50" i="1"/>
  <c r="E49" i="1"/>
  <c r="E48" i="1"/>
  <c r="E47" i="1"/>
  <c r="E46" i="1"/>
  <c r="E45" i="1"/>
  <c r="E44" i="1"/>
  <c r="E41" i="1"/>
  <c r="C50" i="1"/>
  <c r="C48" i="1"/>
  <c r="C46" i="1"/>
  <c r="C45" i="1"/>
  <c r="C41" i="1"/>
  <c r="E39" i="1"/>
  <c r="C39" i="1"/>
  <c r="B24" i="1" l="1"/>
  <c r="C24" i="1" s="1"/>
  <c r="D39" i="5" s="1"/>
  <c r="A53" i="1" l="1"/>
  <c r="H54" i="1" l="1"/>
  <c r="B26" i="1"/>
  <c r="H56" i="1" l="1"/>
  <c r="I54" i="1"/>
  <c r="F54" i="1"/>
  <c r="D54" i="1"/>
  <c r="B54" i="1"/>
  <c r="B56" i="1" s="1"/>
  <c r="D24" i="1"/>
  <c r="D26" i="1" s="1"/>
  <c r="F24" i="1"/>
  <c r="H24" i="1"/>
  <c r="J24" i="1"/>
  <c r="L24" i="1"/>
  <c r="M39" i="5" l="1"/>
  <c r="C54" i="1"/>
  <c r="J39" i="5" s="1"/>
  <c r="D56" i="1"/>
  <c r="E54" i="1"/>
  <c r="K39" i="5" s="1"/>
  <c r="G54" i="1"/>
  <c r="L39" i="5" s="1"/>
  <c r="F56" i="1"/>
  <c r="M24" i="1"/>
  <c r="I39" i="5" s="1"/>
  <c r="L26" i="1"/>
  <c r="K24" i="1"/>
  <c r="H39" i="5" s="1"/>
  <c r="J26" i="1"/>
  <c r="I24" i="1"/>
  <c r="G39" i="5" s="1"/>
  <c r="H26" i="1"/>
  <c r="G24" i="1"/>
  <c r="F39" i="5" s="1"/>
  <c r="F26" i="1"/>
  <c r="E24" i="1"/>
  <c r="E39" i="5" s="1"/>
  <c r="E9" i="1" s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G49" i="1" l="1"/>
  <c r="G50" i="1"/>
  <c r="G46" i="1"/>
  <c r="J46" i="1" s="1"/>
  <c r="G47" i="1"/>
  <c r="G42" i="1"/>
  <c r="G44" i="1"/>
  <c r="G39" i="1"/>
  <c r="K39" i="1" s="1"/>
  <c r="G40" i="1"/>
  <c r="E43" i="1"/>
  <c r="E40" i="1"/>
  <c r="E42" i="1"/>
  <c r="C51" i="1"/>
  <c r="K51" i="1" s="1"/>
  <c r="C47" i="1"/>
  <c r="C49" i="1"/>
  <c r="C43" i="1"/>
  <c r="C44" i="1"/>
  <c r="C40" i="1"/>
  <c r="C42" i="1"/>
  <c r="G9" i="1"/>
  <c r="C23" i="1"/>
  <c r="C9" i="1"/>
  <c r="M21" i="1"/>
  <c r="M17" i="1"/>
  <c r="M12" i="1"/>
  <c r="M20" i="1"/>
  <c r="M15" i="1"/>
  <c r="M11" i="1"/>
  <c r="M19" i="1"/>
  <c r="M14" i="1"/>
  <c r="M10" i="1"/>
  <c r="M18" i="1"/>
  <c r="M13" i="1"/>
  <c r="M9" i="1"/>
  <c r="K20" i="1"/>
  <c r="K15" i="1"/>
  <c r="K10" i="1"/>
  <c r="K19" i="1"/>
  <c r="K14" i="1"/>
  <c r="K18" i="1"/>
  <c r="K12" i="1"/>
  <c r="K9" i="1"/>
  <c r="K21" i="1"/>
  <c r="K17" i="1"/>
  <c r="K11" i="1"/>
  <c r="I18" i="1"/>
  <c r="I12" i="1"/>
  <c r="I21" i="1"/>
  <c r="I17" i="1"/>
  <c r="I11" i="1"/>
  <c r="I19" i="1"/>
  <c r="I20" i="1"/>
  <c r="I15" i="1"/>
  <c r="I10" i="1"/>
  <c r="I14" i="1"/>
  <c r="G20" i="1"/>
  <c r="G12" i="1"/>
  <c r="G11" i="1"/>
  <c r="G21" i="1"/>
  <c r="G10" i="1"/>
  <c r="E21" i="1"/>
  <c r="E10" i="1"/>
  <c r="E20" i="1"/>
  <c r="E12" i="1"/>
  <c r="E11" i="1"/>
  <c r="C21" i="1"/>
  <c r="C12" i="1"/>
  <c r="C20" i="1"/>
  <c r="C10" i="1"/>
  <c r="C11" i="1"/>
  <c r="I16" i="1"/>
  <c r="M16" i="1"/>
  <c r="K16" i="1"/>
  <c r="K13" i="1"/>
  <c r="I9" i="1"/>
  <c r="I13" i="1"/>
  <c r="G13" i="1"/>
  <c r="G16" i="1"/>
  <c r="G18" i="1"/>
  <c r="G19" i="1"/>
  <c r="G15" i="1"/>
  <c r="G14" i="1"/>
  <c r="G17" i="1"/>
  <c r="E13" i="1"/>
  <c r="E16" i="1"/>
  <c r="E19" i="1"/>
  <c r="E15" i="1"/>
  <c r="E18" i="1"/>
  <c r="E14" i="1"/>
  <c r="E17" i="1"/>
  <c r="C19" i="1"/>
  <c r="C15" i="1"/>
  <c r="C17" i="1"/>
  <c r="C18" i="1"/>
  <c r="C14" i="1"/>
  <c r="C16" i="1"/>
  <c r="C13" i="1"/>
  <c r="C22" i="1"/>
  <c r="C53" i="1"/>
  <c r="I39" i="1"/>
  <c r="I41" i="1"/>
  <c r="I40" i="1"/>
  <c r="C52" i="1"/>
  <c r="E23" i="1"/>
  <c r="E22" i="1"/>
  <c r="M23" i="1"/>
  <c r="I47" i="1"/>
  <c r="I50" i="1"/>
  <c r="I49" i="1"/>
  <c r="G23" i="1"/>
  <c r="K22" i="1"/>
  <c r="I44" i="1"/>
  <c r="I53" i="1"/>
  <c r="E52" i="1"/>
  <c r="I45" i="1"/>
  <c r="E53" i="1"/>
  <c r="I23" i="1"/>
  <c r="I43" i="1"/>
  <c r="I42" i="1"/>
  <c r="M22" i="1"/>
  <c r="G22" i="1"/>
  <c r="I46" i="1"/>
  <c r="G52" i="1"/>
  <c r="G53" i="1"/>
  <c r="K23" i="1"/>
  <c r="I52" i="1"/>
  <c r="I48" i="1"/>
  <c r="I51" i="1"/>
  <c r="I22" i="1"/>
  <c r="N39" i="5"/>
  <c r="J49" i="1"/>
  <c r="K45" i="1"/>
  <c r="K48" i="1"/>
  <c r="J50" i="1"/>
  <c r="J48" i="1"/>
  <c r="J45" i="1"/>
  <c r="J41" i="1"/>
  <c r="K41" i="1"/>
  <c r="K50" i="1"/>
  <c r="K46" i="1" l="1"/>
  <c r="K49" i="1"/>
  <c r="K47" i="1"/>
  <c r="J44" i="1"/>
  <c r="J39" i="1"/>
  <c r="K43" i="1"/>
  <c r="K40" i="1"/>
  <c r="J51" i="1"/>
  <c r="J40" i="1"/>
  <c r="J42" i="1"/>
  <c r="J47" i="1"/>
  <c r="K44" i="1"/>
  <c r="J43" i="1"/>
  <c r="K42" i="1"/>
  <c r="S20" i="1"/>
  <c r="S11" i="1"/>
  <c r="S12" i="1"/>
  <c r="S21" i="1"/>
  <c r="S10" i="1"/>
  <c r="S9" i="1"/>
  <c r="S18" i="1"/>
  <c r="S17" i="1"/>
  <c r="S14" i="1"/>
  <c r="S16" i="1"/>
  <c r="S13" i="1"/>
  <c r="S19" i="1"/>
  <c r="S15" i="1"/>
  <c r="P23" i="1"/>
  <c r="J52" i="1"/>
  <c r="K53" i="1"/>
  <c r="J53" i="1"/>
  <c r="S23" i="1"/>
  <c r="K52" i="1"/>
  <c r="F23" i="5"/>
  <c r="E23" i="5"/>
  <c r="I23" i="5"/>
  <c r="H23" i="5"/>
  <c r="G23" i="5"/>
  <c r="R21" i="1"/>
  <c r="R20" i="1"/>
  <c r="R19" i="1"/>
  <c r="R18" i="1"/>
  <c r="R17" i="1"/>
  <c r="R16" i="1"/>
  <c r="R15" i="1"/>
  <c r="R14" i="1"/>
  <c r="R13" i="1"/>
  <c r="R12" i="1"/>
  <c r="R11" i="1"/>
  <c r="R10" i="1"/>
  <c r="R9" i="1" l="1"/>
  <c r="D22" i="5" l="1"/>
  <c r="D21" i="5"/>
  <c r="I22" i="5" l="1"/>
  <c r="I21" i="5"/>
  <c r="H22" i="5"/>
  <c r="H21" i="5"/>
  <c r="G21" i="5"/>
  <c r="G22" i="5"/>
  <c r="F21" i="5"/>
  <c r="F22" i="5"/>
  <c r="E21" i="5"/>
  <c r="K21" i="5" l="1"/>
  <c r="O21" i="1" s="1"/>
  <c r="J21" i="5"/>
  <c r="D11" i="5" l="1"/>
  <c r="D20" i="5" l="1"/>
  <c r="D15" i="5" l="1"/>
  <c r="P21" i="1" l="1"/>
  <c r="D14" i="5" l="1"/>
  <c r="D17" i="5"/>
  <c r="D9" i="5"/>
  <c r="D12" i="5"/>
  <c r="D18" i="5"/>
  <c r="D16" i="5"/>
  <c r="D19" i="5"/>
  <c r="D13" i="5"/>
  <c r="D10" i="5"/>
  <c r="I17" i="5" l="1"/>
  <c r="I9" i="5"/>
  <c r="I19" i="5"/>
  <c r="I15" i="5"/>
  <c r="I13" i="5"/>
  <c r="I11" i="5"/>
  <c r="I20" i="5"/>
  <c r="I18" i="5"/>
  <c r="I16" i="5"/>
  <c r="I14" i="5"/>
  <c r="I12" i="5"/>
  <c r="I10" i="5"/>
  <c r="H12" i="5"/>
  <c r="H18" i="5"/>
  <c r="H14" i="5"/>
  <c r="H19" i="5"/>
  <c r="H15" i="5"/>
  <c r="H9" i="5"/>
  <c r="H20" i="5"/>
  <c r="H16" i="5"/>
  <c r="H10" i="5"/>
  <c r="H17" i="5"/>
  <c r="H13" i="5"/>
  <c r="H11" i="5"/>
  <c r="G12" i="5"/>
  <c r="G20" i="5"/>
  <c r="G19" i="5"/>
  <c r="G15" i="5"/>
  <c r="G11" i="5"/>
  <c r="G16" i="5"/>
  <c r="G17" i="5"/>
  <c r="G13" i="5"/>
  <c r="G9" i="5"/>
  <c r="G18" i="5"/>
  <c r="G14" i="5"/>
  <c r="G10" i="5"/>
  <c r="F9" i="5"/>
  <c r="F20" i="5"/>
  <c r="F19" i="5"/>
  <c r="F18" i="5"/>
  <c r="F17" i="5"/>
  <c r="F16" i="5"/>
  <c r="F15" i="5"/>
  <c r="F14" i="5"/>
  <c r="F13" i="5"/>
  <c r="F12" i="5"/>
  <c r="F11" i="5"/>
  <c r="N21" i="1"/>
  <c r="L51" i="1" s="1"/>
  <c r="E17" i="5" l="1"/>
  <c r="E16" i="5"/>
  <c r="E20" i="5"/>
  <c r="E10" i="5"/>
  <c r="E11" i="5"/>
  <c r="E12" i="5"/>
  <c r="E9" i="5"/>
  <c r="E14" i="5"/>
  <c r="E15" i="5"/>
  <c r="F10" i="5"/>
  <c r="E13" i="5"/>
  <c r="E18" i="5"/>
  <c r="E19" i="5"/>
  <c r="K15" i="5" l="1"/>
  <c r="O15" i="1" s="1"/>
  <c r="K9" i="5"/>
  <c r="O9" i="1" s="1"/>
  <c r="K11" i="5"/>
  <c r="O11" i="1" s="1"/>
  <c r="K18" i="5"/>
  <c r="O18" i="1" s="1"/>
  <c r="K14" i="5"/>
  <c r="O14" i="1" s="1"/>
  <c r="K10" i="5"/>
  <c r="O10" i="1" s="1"/>
  <c r="K13" i="5"/>
  <c r="O13" i="1" s="1"/>
  <c r="K20" i="5"/>
  <c r="O20" i="1" s="1"/>
  <c r="K12" i="5"/>
  <c r="O12" i="1" s="1"/>
  <c r="K16" i="5"/>
  <c r="O16" i="1" s="1"/>
  <c r="K19" i="5"/>
  <c r="O19" i="1" s="1"/>
  <c r="K17" i="5"/>
  <c r="O17" i="1" s="1"/>
  <c r="J10" i="5"/>
  <c r="J13" i="5"/>
  <c r="J15" i="5"/>
  <c r="J9" i="5"/>
  <c r="J19" i="5"/>
  <c r="J14" i="5"/>
  <c r="J16" i="5"/>
  <c r="J17" i="5"/>
  <c r="J18" i="5"/>
  <c r="J20" i="5"/>
  <c r="J11" i="5"/>
  <c r="J12" i="5"/>
  <c r="N51" i="1" l="1"/>
  <c r="M51" i="1" s="1"/>
  <c r="P18" i="1" l="1"/>
  <c r="N18" i="1"/>
  <c r="L48" i="1" s="1"/>
  <c r="N20" i="1"/>
  <c r="L50" i="1" s="1"/>
  <c r="P20" i="1"/>
  <c r="P11" i="1"/>
  <c r="N11" i="1"/>
  <c r="L41" i="1" s="1"/>
  <c r="N19" i="1"/>
  <c r="L49" i="1" s="1"/>
  <c r="P19" i="1"/>
  <c r="P17" i="1"/>
  <c r="N17" i="1"/>
  <c r="L47" i="1" s="1"/>
  <c r="N10" i="1"/>
  <c r="L40" i="1" s="1"/>
  <c r="P10" i="1"/>
  <c r="P12" i="1"/>
  <c r="N12" i="1"/>
  <c r="L42" i="1" s="1"/>
  <c r="N14" i="1"/>
  <c r="L44" i="1" s="1"/>
  <c r="P14" i="1"/>
  <c r="P16" i="1"/>
  <c r="N16" i="1"/>
  <c r="L46" i="1" s="1"/>
  <c r="N15" i="1"/>
  <c r="L45" i="1" s="1"/>
  <c r="P15" i="1"/>
  <c r="P13" i="1"/>
  <c r="N13" i="1"/>
  <c r="L43" i="1" s="1"/>
  <c r="N42" i="1" l="1"/>
  <c r="M42" i="1" s="1"/>
  <c r="N48" i="1"/>
  <c r="M48" i="1" s="1"/>
  <c r="N47" i="1"/>
  <c r="M47" i="1" s="1"/>
  <c r="N41" i="1"/>
  <c r="M41" i="1" s="1"/>
  <c r="N50" i="1"/>
  <c r="M50" i="1" s="1"/>
  <c r="N43" i="1"/>
  <c r="M43" i="1" s="1"/>
  <c r="N49" i="1"/>
  <c r="M49" i="1" s="1"/>
  <c r="N40" i="1"/>
  <c r="M40" i="1" s="1"/>
  <c r="N46" i="1"/>
  <c r="M46" i="1" s="1"/>
  <c r="N44" i="1"/>
  <c r="M44" i="1" s="1"/>
  <c r="N45" i="1" l="1"/>
  <c r="M45" i="1" s="1"/>
  <c r="P9" i="1"/>
  <c r="N9" i="1"/>
  <c r="L39" i="1" l="1"/>
  <c r="N39" i="1" s="1"/>
  <c r="R23" i="1" l="1"/>
  <c r="D23" i="5"/>
  <c r="N23" i="1"/>
  <c r="K23" i="5" l="1"/>
  <c r="O23" i="1" s="1"/>
  <c r="J23" i="5"/>
  <c r="L53" i="1"/>
  <c r="N53" i="1" l="1"/>
  <c r="M53" i="1" s="1"/>
  <c r="M39" i="1" l="1"/>
  <c r="S22" i="1"/>
  <c r="R22" i="1"/>
  <c r="N22" i="1"/>
  <c r="L52" i="1" s="1"/>
  <c r="N52" i="1" s="1"/>
  <c r="M52" i="1" s="1"/>
  <c r="P22" i="1"/>
  <c r="P26" i="1" s="1"/>
  <c r="E22" i="5"/>
  <c r="K22" i="5" s="1"/>
  <c r="O22" i="1" s="1"/>
  <c r="J22" i="5" l="1"/>
  <c r="B21" i="5" l="1"/>
  <c r="B18" i="5"/>
  <c r="Q18" i="1" s="1"/>
  <c r="B14" i="5"/>
  <c r="Q14" i="1" s="1"/>
  <c r="B20" i="5"/>
  <c r="Q20" i="1" s="1"/>
  <c r="B10" i="5"/>
  <c r="B17" i="5"/>
  <c r="Q17" i="1" s="1"/>
  <c r="B9" i="5"/>
  <c r="Q9" i="1" s="1"/>
  <c r="B11" i="5"/>
  <c r="Q11" i="1" s="1"/>
  <c r="B23" i="5"/>
  <c r="B13" i="5"/>
  <c r="B16" i="5"/>
  <c r="Q16" i="1" s="1"/>
  <c r="B19" i="5"/>
  <c r="Q19" i="1" s="1"/>
  <c r="B22" i="5"/>
  <c r="B12" i="5"/>
  <c r="B15" i="5"/>
  <c r="Q15" i="1" s="1"/>
</calcChain>
</file>

<file path=xl/sharedStrings.xml><?xml version="1.0" encoding="utf-8"?>
<sst xmlns="http://schemas.openxmlformats.org/spreadsheetml/2006/main" count="258" uniqueCount="139">
  <si>
    <t>Naam</t>
  </si>
  <si>
    <t>Clubbeker</t>
  </si>
  <si>
    <t>Verenigingsbeker</t>
  </si>
  <si>
    <t>gewicht</t>
  </si>
  <si>
    <t>Viltbeker</t>
  </si>
  <si>
    <t>=========</t>
  </si>
  <si>
    <t>pnt.</t>
  </si>
  <si>
    <t>v/d Heuvel Trofee</t>
  </si>
  <si>
    <t>Krib</t>
  </si>
  <si>
    <t>==========</t>
  </si>
  <si>
    <t>Uitslag</t>
  </si>
  <si>
    <t>Ambtenarengat</t>
  </si>
  <si>
    <t>Kl. Vilt</t>
  </si>
  <si>
    <t>Vrije wedstrijd</t>
  </si>
  <si>
    <t>xx-xx-xxxx</t>
  </si>
  <si>
    <t>Totaal-</t>
  </si>
  <si>
    <t xml:space="preserve">Totaal- </t>
  </si>
  <si>
    <t>punten</t>
  </si>
  <si>
    <t>Beker-</t>
  </si>
  <si>
    <t>Konings-</t>
  </si>
  <si>
    <t>Koning 1</t>
  </si>
  <si>
    <t>Koning 2</t>
  </si>
  <si>
    <t>Koning 3</t>
  </si>
  <si>
    <t>Koning 4</t>
  </si>
  <si>
    <t>Koning 5</t>
  </si>
  <si>
    <t>Koning 6</t>
  </si>
  <si>
    <t xml:space="preserve">Ambt. </t>
  </si>
  <si>
    <t xml:space="preserve">Kl. Vilt </t>
  </si>
  <si>
    <t xml:space="preserve">Krib </t>
  </si>
  <si>
    <t>Punten</t>
  </si>
  <si>
    <t>Algemeen Kampioen</t>
  </si>
  <si>
    <t>K1</t>
  </si>
  <si>
    <t>K2</t>
  </si>
  <si>
    <t>K3</t>
  </si>
  <si>
    <t>K4</t>
  </si>
  <si>
    <t>K5</t>
  </si>
  <si>
    <t>K6</t>
  </si>
  <si>
    <t>Ard van den Berg</t>
  </si>
  <si>
    <t>Frans Bonants</t>
  </si>
  <si>
    <t>Gerrie Michielsen</t>
  </si>
  <si>
    <t>Henny van Daal</t>
  </si>
  <si>
    <t>Jan Arts</t>
  </si>
  <si>
    <t>Jan Cornelissen</t>
  </si>
  <si>
    <t>Man Verbroekken</t>
  </si>
  <si>
    <t>Ronnie van der Beek</t>
  </si>
  <si>
    <t>Rudie de Haan</t>
  </si>
  <si>
    <t>Sjaak Thoonen</t>
  </si>
  <si>
    <t>Sven Cornelissen</t>
  </si>
  <si>
    <t>Roy Verbroekken</t>
  </si>
  <si>
    <t>Totaal in grammen</t>
  </si>
  <si>
    <t>gram</t>
  </si>
  <si>
    <t>Koningsvissen senioren 2025</t>
  </si>
  <si>
    <t>Uitslagen 2025</t>
  </si>
  <si>
    <t>Koning 2025</t>
  </si>
  <si>
    <t>Bekerwedstrijden 2025</t>
  </si>
  <si>
    <t>De rangvolgorde en de puntentelling is dan klaar.</t>
  </si>
  <si>
    <t>Invulprocedure Koningsvissen :</t>
  </si>
  <si>
    <t>Aantal Niet Aanwezigen</t>
  </si>
  <si>
    <t>Bekerwedstrijden zijn dan klaar.</t>
  </si>
  <si>
    <t xml:space="preserve">Invulgegevens Niet Aanwezigen </t>
  </si>
  <si>
    <t>K.U.</t>
  </si>
  <si>
    <t>wedstr.</t>
  </si>
  <si>
    <t>4 wedstr.</t>
  </si>
  <si>
    <t xml:space="preserve">Punten </t>
  </si>
  <si>
    <t>6x K.</t>
  </si>
  <si>
    <t>4x K.</t>
  </si>
  <si>
    <t>Bij Niet Aanwezige personen bij gewicht -100 invullen.</t>
  </si>
  <si>
    <t>Punten worden automatisch ingevuld.</t>
  </si>
  <si>
    <t>Opm.: De inhoud van de tabellen mogen niet geknipt worden.</t>
  </si>
  <si>
    <t>Alleen kopiëren, markeren en deleten mag.</t>
  </si>
  <si>
    <t>Gewicht invullen.</t>
  </si>
  <si>
    <t>Arie Arts</t>
  </si>
  <si>
    <t>Overdracht van Blad Koning</t>
  </si>
  <si>
    <t>voor de kolommen C - E - G - I - K - M</t>
  </si>
  <si>
    <t>Blad Koning</t>
  </si>
  <si>
    <t>K.U. = Koningsuitslag</t>
  </si>
  <si>
    <t>Berekening van de hoogste waarde</t>
  </si>
  <si>
    <t>van de kolommen D - E - F - G - H - I</t>
  </si>
  <si>
    <t>Aantal personen</t>
  </si>
  <si>
    <t>Prijzen</t>
  </si>
  <si>
    <t>Totale Inleg :</t>
  </si>
  <si>
    <t>OF</t>
  </si>
  <si>
    <t>K1 = Koning 1</t>
  </si>
  <si>
    <t>K2 = Koning 2</t>
  </si>
  <si>
    <t>K3 = Koning 3</t>
  </si>
  <si>
    <t>K4 = Koning 4</t>
  </si>
  <si>
    <t>K5 = Koning 5</t>
  </si>
  <si>
    <t>K6 = Koning 6</t>
  </si>
  <si>
    <t>Punten van 4x Koning</t>
  </si>
  <si>
    <t>Punten van 6x Koning</t>
  </si>
  <si>
    <t>kolom O</t>
  </si>
  <si>
    <t>D</t>
  </si>
  <si>
    <t>D = Aantal Aanw. Deelnemers</t>
  </si>
  <si>
    <t>Aantal Niet  Aanwezigen</t>
  </si>
  <si>
    <t>ZZ2</t>
  </si>
  <si>
    <t>??</t>
  </si>
  <si>
    <t>Vrije Wedstrijd</t>
  </si>
  <si>
    <t>3x -100 bij gewicht voldoet niet aan norm van 4.</t>
  </si>
  <si>
    <t>G</t>
  </si>
  <si>
    <t>K</t>
  </si>
  <si>
    <t>R</t>
  </si>
  <si>
    <t>=</t>
  </si>
  <si>
    <t>Vrije</t>
  </si>
  <si>
    <t>Wed.</t>
  </si>
  <si>
    <t>Incl.</t>
  </si>
  <si>
    <t>Koning</t>
  </si>
  <si>
    <t>en Bekers</t>
  </si>
  <si>
    <t>Invulprocedure Bekerwedstrijden + Vrije Wedstrijd :</t>
  </si>
  <si>
    <t>Rangvolgorde na</t>
  </si>
  <si>
    <t>6x K waarvan 4x K</t>
  </si>
  <si>
    <t>meeteld.</t>
  </si>
  <si>
    <t>D-K1</t>
  </si>
  <si>
    <t>D-K3</t>
  </si>
  <si>
    <t>D-K4</t>
  </si>
  <si>
    <t>D-K5</t>
  </si>
  <si>
    <t>D-K6</t>
  </si>
  <si>
    <t>D-K2</t>
  </si>
  <si>
    <t>H-D.</t>
  </si>
  <si>
    <t xml:space="preserve">van den Heuvel Trofee   </t>
  </si>
  <si>
    <t>D-B1</t>
  </si>
  <si>
    <t>D-B2</t>
  </si>
  <si>
    <t>D-B3</t>
  </si>
  <si>
    <t>D-VW</t>
  </si>
  <si>
    <t>D-B1 = Hoogste Aantal Deelnemers &gt; van den Heuvel Trofee</t>
  </si>
  <si>
    <t>D-B2 = Hoogste Aantal Deelnemers &gt; Verenigingsbeker</t>
  </si>
  <si>
    <t>D-B3 = Hoogste Aantal Deelnemers &gt; Clubbeker</t>
  </si>
  <si>
    <t>D-VW = Hoogste Aantal Deelnemers &gt; Vrije Wedstrijd</t>
  </si>
  <si>
    <t>D-K1 =Hoogste Aantal Deelnemers &gt; Koning 1</t>
  </si>
  <si>
    <t>D-K2 =Hoogste Aantal Deelnemers &gt; Koning 2</t>
  </si>
  <si>
    <t>D-K3 =Hoogste Aantal Deelnemers &gt; Koning 3</t>
  </si>
  <si>
    <t>D-K4 =Hoogste Aantal Deelnemers &gt; Koning 4</t>
  </si>
  <si>
    <t>D-K5 =Hoogste Aantal Deelnemers &gt; Koning 5</t>
  </si>
  <si>
    <t>D-K6 =Hoogste Aantal Deelnemers &gt; Koning 6</t>
  </si>
  <si>
    <t>H-D. = Hoogste Aantal Deelnemers over 6x Koning,3x Beker en 1x Vrije wedstrijd</t>
  </si>
  <si>
    <t>ROOD =  Telt niet mee voor Koning</t>
  </si>
  <si>
    <t>Kolom S &gt; R = GK</t>
  </si>
  <si>
    <t>Versie 25.4d</t>
  </si>
  <si>
    <t>Leo van den Heuvel</t>
  </si>
  <si>
    <t>Laatste update 27-09-2025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</si>
</sst>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-&quot;€&quot;\ * #,##0.00_-;_-&quot;€&quot;\ * #,##0.00\-;_-&quot;€&quot;\ * &quot;-&quot;??_-;_-@_-"/>
    <numFmt numFmtId="167" formatCode="d/m"/>
    <numFmt numFmtId="168" formatCode="_-[$€-2]\ * #,##0.00_-;_-[$€-2]\ * #,##0.00\-;_-[$€-2]\ * &quot;-&quot;??_-"/>
    <numFmt numFmtId="169" formatCode="0.0"/>
    <numFmt numFmtId="170" formatCode="#,##0.0_ ;\-#,##0.0\ "/>
    <numFmt numFmtId="171" formatCode="_ * #,##0_ ;_ * \-#,##0_ ;_ * &quot;-&quot;??_ ;_ @_ "/>
    <numFmt numFmtId="172" formatCode="_ [$€-2]\ * #,##0.00_ ;_ [$€-2]\ * \-#,##0.00_ ;_ [$€-2]\ * &quot;-&quot;??_ ;_ @_ 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sz val="12"/>
      <color indexed="18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sz val="10"/>
      <color rgb="FF00B050"/>
      <name val="Arial"/>
      <family val="2"/>
    </font>
    <font>
      <b/>
      <u/>
      <sz val="12"/>
      <name val="Arial"/>
      <family val="2"/>
    </font>
    <font>
      <sz val="12"/>
      <color rgb="FF7030A0"/>
      <name val="Arial"/>
      <family val="2"/>
    </font>
    <font>
      <sz val="11"/>
      <name val="Arial"/>
      <family val="2"/>
    </font>
    <font>
      <sz val="12"/>
      <color theme="7" tint="-0.249977111117893"/>
      <name val="Arial"/>
      <family val="2"/>
    </font>
    <font>
      <b/>
      <u/>
      <sz val="11"/>
      <color rgb="FFFF0000"/>
      <name val="Arial"/>
      <family val="2"/>
    </font>
    <font>
      <b/>
      <u/>
      <sz val="12"/>
      <color rgb="FFFF0000"/>
      <name val="Arial"/>
      <family val="2"/>
    </font>
    <font>
      <i/>
      <sz val="12"/>
      <name val="Arial"/>
      <family val="2"/>
    </font>
    <font>
      <sz val="12"/>
      <color indexed="18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 tint="0.79998168889431442"/>
        <bgColor indexed="2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-0.2499465926084170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3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0" xfId="0" applyFont="1"/>
    <xf numFmtId="169" fontId="0" fillId="0" borderId="0" xfId="0" applyNumberFormat="1"/>
    <xf numFmtId="169" fontId="6" fillId="0" borderId="0" xfId="0" applyNumberFormat="1" applyFont="1"/>
    <xf numFmtId="0" fontId="6" fillId="0" borderId="0" xfId="0" applyFont="1" applyBorder="1"/>
    <xf numFmtId="171" fontId="6" fillId="0" borderId="0" xfId="0" applyNumberFormat="1" applyFont="1" applyBorder="1"/>
    <xf numFmtId="0" fontId="0" fillId="0" borderId="0" xfId="0" applyBorder="1"/>
    <xf numFmtId="0" fontId="7" fillId="0" borderId="0" xfId="0" applyFont="1" applyBorder="1"/>
    <xf numFmtId="0" fontId="6" fillId="0" borderId="1" xfId="0" applyNumberFormat="1" applyFont="1" applyBorder="1"/>
    <xf numFmtId="0" fontId="6" fillId="4" borderId="1" xfId="0" applyNumberFormat="1" applyFont="1" applyFill="1" applyBorder="1"/>
    <xf numFmtId="0" fontId="6" fillId="0" borderId="0" xfId="0" applyNumberFormat="1" applyFont="1" applyBorder="1"/>
    <xf numFmtId="0" fontId="1" fillId="0" borderId="0" xfId="0" applyFon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locked="0"/>
    </xf>
    <xf numFmtId="169" fontId="6" fillId="0" borderId="0" xfId="0" applyNumberFormat="1" applyFont="1" applyProtection="1">
      <protection locked="0"/>
    </xf>
    <xf numFmtId="0" fontId="11" fillId="2" borderId="1" xfId="0" applyFont="1" applyFill="1" applyBorder="1" applyAlignment="1" applyProtection="1">
      <alignment horizontal="right"/>
      <protection locked="0"/>
    </xf>
    <xf numFmtId="16" fontId="10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horizontal="left"/>
    </xf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right"/>
    </xf>
    <xf numFmtId="0" fontId="10" fillId="2" borderId="1" xfId="0" applyFont="1" applyFill="1" applyBorder="1" applyAlignment="1" applyProtection="1">
      <alignment horizontal="center"/>
    </xf>
    <xf numFmtId="16" fontId="10" fillId="2" borderId="1" xfId="0" applyNumberFormat="1" applyFont="1" applyFill="1" applyBorder="1" applyAlignment="1" applyProtection="1">
      <alignment horizontal="center"/>
    </xf>
    <xf numFmtId="0" fontId="16" fillId="0" borderId="0" xfId="0" applyFont="1" applyProtection="1"/>
    <xf numFmtId="0" fontId="6" fillId="0" borderId="0" xfId="0" applyFont="1" applyProtection="1"/>
    <xf numFmtId="0" fontId="7" fillId="0" borderId="1" xfId="0" applyFont="1" applyBorder="1" applyProtection="1"/>
    <xf numFmtId="0" fontId="0" fillId="0" borderId="1" xfId="0" applyBorder="1" applyProtection="1"/>
    <xf numFmtId="171" fontId="7" fillId="0" borderId="1" xfId="2" applyNumberFormat="1" applyFont="1" applyFill="1" applyBorder="1" applyAlignment="1" applyProtection="1">
      <alignment horizontal="center"/>
    </xf>
    <xf numFmtId="169" fontId="7" fillId="5" borderId="1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0" fontId="11" fillId="0" borderId="0" xfId="0" applyFont="1" applyProtection="1"/>
    <xf numFmtId="0" fontId="0" fillId="0" borderId="0" xfId="0" applyProtection="1"/>
    <xf numFmtId="169" fontId="18" fillId="0" borderId="0" xfId="0" applyNumberFormat="1" applyFont="1"/>
    <xf numFmtId="0" fontId="11" fillId="0" borderId="0" xfId="0" applyFont="1"/>
    <xf numFmtId="0" fontId="16" fillId="0" borderId="0" xfId="0" applyFont="1" applyAlignment="1" applyProtection="1">
      <alignment horizontal="center"/>
    </xf>
    <xf numFmtId="169" fontId="6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>
      <alignment horizontal="center"/>
    </xf>
    <xf numFmtId="0" fontId="18" fillId="0" borderId="0" xfId="0" applyFont="1"/>
    <xf numFmtId="1" fontId="14" fillId="0" borderId="1" xfId="0" applyNumberFormat="1" applyFont="1" applyBorder="1" applyAlignment="1">
      <alignment horizontal="right"/>
    </xf>
    <xf numFmtId="1" fontId="13" fillId="0" borderId="1" xfId="0" applyNumberFormat="1" applyFont="1" applyBorder="1"/>
    <xf numFmtId="0" fontId="7" fillId="0" borderId="0" xfId="0" applyFont="1" applyFill="1" applyBorder="1" applyAlignment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7" fillId="0" borderId="0" xfId="0" applyFont="1" applyBorder="1" applyProtection="1"/>
    <xf numFmtId="0" fontId="2" fillId="0" borderId="0" xfId="0" applyFont="1" applyBorder="1" applyProtection="1"/>
    <xf numFmtId="0" fontId="2" fillId="0" borderId="0" xfId="0" applyFont="1" applyProtection="1"/>
    <xf numFmtId="169" fontId="6" fillId="0" borderId="0" xfId="0" applyNumberFormat="1" applyFont="1" applyProtection="1"/>
    <xf numFmtId="0" fontId="7" fillId="0" borderId="0" xfId="0" applyFont="1" applyProtection="1"/>
    <xf numFmtId="1" fontId="2" fillId="0" borderId="0" xfId="0" applyNumberFormat="1" applyFont="1" applyProtection="1"/>
    <xf numFmtId="1" fontId="11" fillId="0" borderId="0" xfId="0" applyNumberFormat="1" applyFont="1" applyProtection="1"/>
    <xf numFmtId="1" fontId="18" fillId="0" borderId="0" xfId="0" applyNumberFormat="1" applyFont="1"/>
    <xf numFmtId="0" fontId="1" fillId="0" borderId="1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right"/>
    </xf>
    <xf numFmtId="169" fontId="18" fillId="0" borderId="0" xfId="0" applyNumberFormat="1" applyFont="1" applyFill="1" applyBorder="1"/>
    <xf numFmtId="169" fontId="18" fillId="0" borderId="0" xfId="0" applyNumberFormat="1" applyFont="1" applyFill="1" applyBorder="1" applyProtection="1"/>
    <xf numFmtId="169" fontId="11" fillId="0" borderId="0" xfId="0" applyNumberFormat="1" applyFont="1" applyFill="1" applyBorder="1" applyAlignment="1" applyProtection="1">
      <alignment horizontal="right"/>
    </xf>
    <xf numFmtId="169" fontId="11" fillId="0" borderId="0" xfId="0" applyNumberFormat="1" applyFont="1" applyFill="1" applyBorder="1" applyProtection="1"/>
    <xf numFmtId="169" fontId="18" fillId="0" borderId="0" xfId="0" applyNumberFormat="1" applyFont="1" applyProtection="1"/>
    <xf numFmtId="169" fontId="6" fillId="4" borderId="1" xfId="0" applyNumberFormat="1" applyFont="1" applyFill="1" applyBorder="1" applyAlignment="1" applyProtection="1">
      <alignment horizontal="right"/>
    </xf>
    <xf numFmtId="0" fontId="6" fillId="0" borderId="1" xfId="2" quotePrefix="1" applyNumberFormat="1" applyFont="1" applyFill="1" applyBorder="1" applyAlignment="1" applyProtection="1">
      <alignment horizontal="right"/>
    </xf>
    <xf numFmtId="1" fontId="6" fillId="0" borderId="1" xfId="0" applyNumberFormat="1" applyFont="1" applyBorder="1" applyProtection="1"/>
    <xf numFmtId="0" fontId="6" fillId="7" borderId="2" xfId="0" applyFont="1" applyFill="1" applyBorder="1"/>
    <xf numFmtId="0" fontId="7" fillId="0" borderId="0" xfId="0" applyFont="1" applyAlignment="1">
      <alignment horizontal="center"/>
    </xf>
    <xf numFmtId="0" fontId="0" fillId="0" borderId="0" xfId="0" applyBorder="1" applyProtection="1"/>
    <xf numFmtId="0" fontId="0" fillId="0" borderId="0" xfId="0" applyFill="1" applyBorder="1"/>
    <xf numFmtId="14" fontId="7" fillId="7" borderId="1" xfId="0" applyNumberFormat="1" applyFont="1" applyFill="1" applyBorder="1" applyAlignment="1" applyProtection="1">
      <alignment horizontal="center"/>
      <protection locked="0"/>
    </xf>
    <xf numFmtId="14" fontId="7" fillId="7" borderId="1" xfId="0" applyNumberFormat="1" applyFont="1" applyFill="1" applyBorder="1" applyAlignment="1" applyProtection="1">
      <alignment horizontal="center"/>
    </xf>
    <xf numFmtId="167" fontId="7" fillId="7" borderId="1" xfId="0" applyNumberFormat="1" applyFont="1" applyFill="1" applyBorder="1" applyAlignment="1" applyProtection="1">
      <alignment horizontal="right"/>
    </xf>
    <xf numFmtId="0" fontId="0" fillId="7" borderId="1" xfId="0" applyFill="1" applyBorder="1" applyProtection="1">
      <protection locked="0"/>
    </xf>
    <xf numFmtId="167" fontId="7" fillId="7" borderId="1" xfId="0" applyNumberFormat="1" applyFont="1" applyFill="1" applyBorder="1" applyAlignment="1" applyProtection="1">
      <alignment horizontal="right"/>
      <protection locked="0"/>
    </xf>
    <xf numFmtId="169" fontId="7" fillId="9" borderId="1" xfId="0" applyNumberFormat="1" applyFont="1" applyFill="1" applyBorder="1" applyAlignment="1" applyProtection="1">
      <alignment horizontal="center"/>
    </xf>
    <xf numFmtId="14" fontId="7" fillId="9" borderId="1" xfId="0" applyNumberFormat="1" applyFont="1" applyFill="1" applyBorder="1" applyAlignment="1" applyProtection="1">
      <alignment horizontal="center"/>
      <protection locked="0"/>
    </xf>
    <xf numFmtId="169" fontId="0" fillId="9" borderId="1" xfId="0" applyNumberFormat="1" applyFill="1" applyBorder="1" applyProtection="1">
      <protection locked="0"/>
    </xf>
    <xf numFmtId="167" fontId="7" fillId="9" borderId="1" xfId="0" applyNumberFormat="1" applyFont="1" applyFill="1" applyBorder="1" applyAlignment="1" applyProtection="1">
      <alignment horizontal="right"/>
      <protection locked="0"/>
    </xf>
    <xf numFmtId="14" fontId="7" fillId="9" borderId="1" xfId="0" applyNumberFormat="1" applyFont="1" applyFill="1" applyBorder="1" applyAlignment="1" applyProtection="1">
      <alignment horizontal="center"/>
    </xf>
    <xf numFmtId="167" fontId="7" fillId="9" borderId="1" xfId="0" applyNumberFormat="1" applyFont="1" applyFill="1" applyBorder="1" applyAlignment="1" applyProtection="1">
      <alignment horizontal="right"/>
    </xf>
    <xf numFmtId="167" fontId="7" fillId="9" borderId="1" xfId="0" applyNumberFormat="1" applyFont="1" applyFill="1" applyBorder="1" applyAlignment="1" applyProtection="1">
      <alignment horizontal="center"/>
    </xf>
    <xf numFmtId="169" fontId="7" fillId="9" borderId="1" xfId="0" applyNumberFormat="1" applyFont="1" applyFill="1" applyBorder="1" applyAlignment="1">
      <alignment horizontal="right"/>
    </xf>
    <xf numFmtId="14" fontId="7" fillId="7" borderId="1" xfId="0" applyNumberFormat="1" applyFont="1" applyFill="1" applyBorder="1" applyAlignment="1" applyProtection="1">
      <alignment horizontal="right"/>
    </xf>
    <xf numFmtId="0" fontId="6" fillId="7" borderId="1" xfId="0" applyFont="1" applyFill="1" applyBorder="1" applyAlignment="1">
      <alignment horizontal="center"/>
    </xf>
    <xf numFmtId="0" fontId="10" fillId="8" borderId="1" xfId="0" applyFont="1" applyFill="1" applyBorder="1" applyAlignment="1" applyProtection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7" borderId="1" xfId="0" applyFont="1" applyFill="1" applyBorder="1" applyAlignment="1" applyProtection="1">
      <alignment horizontal="center"/>
    </xf>
    <xf numFmtId="0" fontId="7" fillId="9" borderId="1" xfId="0" applyFont="1" applyFill="1" applyBorder="1" applyAlignment="1" applyProtection="1">
      <alignment horizontal="center"/>
    </xf>
    <xf numFmtId="0" fontId="6" fillId="7" borderId="1" xfId="0" applyFont="1" applyFill="1" applyBorder="1" applyAlignment="1">
      <alignment horizontal="right"/>
    </xf>
    <xf numFmtId="1" fontId="6" fillId="0" borderId="1" xfId="0" applyNumberFormat="1" applyFont="1" applyFill="1" applyBorder="1" applyAlignment="1" applyProtection="1">
      <alignment horizontal="center"/>
      <protection locked="0"/>
    </xf>
    <xf numFmtId="1" fontId="6" fillId="0" borderId="1" xfId="0" quotePrefix="1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9" fontId="6" fillId="7" borderId="1" xfId="0" quotePrefix="1" applyNumberFormat="1" applyFont="1" applyFill="1" applyBorder="1" applyAlignment="1" applyProtection="1">
      <alignment horizontal="right"/>
    </xf>
    <xf numFmtId="169" fontId="6" fillId="7" borderId="1" xfId="0" applyNumberFormat="1" applyFont="1" applyFill="1" applyBorder="1" applyAlignment="1" applyProtection="1">
      <alignment horizontal="right"/>
    </xf>
    <xf numFmtId="169" fontId="6" fillId="7" borderId="1" xfId="0" quotePrefix="1" applyNumberFormat="1" applyFont="1" applyFill="1" applyBorder="1" applyProtection="1"/>
    <xf numFmtId="169" fontId="6" fillId="7" borderId="1" xfId="0" applyNumberFormat="1" applyFont="1" applyFill="1" applyBorder="1" applyProtection="1"/>
    <xf numFmtId="169" fontId="6" fillId="7" borderId="1" xfId="2" applyNumberFormat="1" applyFont="1" applyFill="1" applyBorder="1" applyAlignment="1" applyProtection="1">
      <alignment horizontal="right"/>
    </xf>
    <xf numFmtId="0" fontId="0" fillId="0" borderId="8" xfId="0" applyBorder="1"/>
    <xf numFmtId="169" fontId="0" fillId="0" borderId="0" xfId="0" applyNumberFormat="1" applyBorder="1"/>
    <xf numFmtId="0" fontId="1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1" fillId="0" borderId="0" xfId="0" applyFont="1" applyBorder="1" applyProtection="1"/>
    <xf numFmtId="169" fontId="14" fillId="2" borderId="1" xfId="0" applyNumberFormat="1" applyFont="1" applyFill="1" applyBorder="1" applyAlignment="1" applyProtection="1">
      <alignment horizontal="right"/>
    </xf>
    <xf numFmtId="169" fontId="16" fillId="0" borderId="0" xfId="0" applyNumberFormat="1" applyFont="1" applyProtection="1"/>
    <xf numFmtId="0" fontId="1" fillId="0" borderId="0" xfId="0" applyFont="1" applyProtection="1">
      <protection locked="0"/>
    </xf>
    <xf numFmtId="169" fontId="16" fillId="0" borderId="0" xfId="0" applyNumberFormat="1" applyFont="1" applyAlignment="1" applyProtection="1">
      <alignment horizontal="right"/>
      <protection locked="0"/>
    </xf>
    <xf numFmtId="0" fontId="7" fillId="0" borderId="0" xfId="0" applyFont="1"/>
    <xf numFmtId="0" fontId="16" fillId="0" borderId="0" xfId="0" applyFont="1"/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protection locked="0"/>
    </xf>
    <xf numFmtId="0" fontId="21" fillId="0" borderId="0" xfId="0" applyFont="1" applyProtection="1"/>
    <xf numFmtId="0" fontId="10" fillId="10" borderId="1" xfId="0" applyFont="1" applyFill="1" applyBorder="1" applyAlignment="1" applyProtection="1">
      <alignment horizontal="center"/>
    </xf>
    <xf numFmtId="0" fontId="6" fillId="0" borderId="1" xfId="0" quotePrefix="1" applyFont="1" applyBorder="1" applyAlignment="1" applyProtection="1">
      <alignment horizontal="center"/>
    </xf>
    <xf numFmtId="0" fontId="6" fillId="3" borderId="1" xfId="0" quotePrefix="1" applyFont="1" applyFill="1" applyBorder="1" applyAlignment="1" applyProtection="1">
      <alignment horizontal="center"/>
    </xf>
    <xf numFmtId="0" fontId="0" fillId="0" borderId="7" xfId="0" applyBorder="1"/>
    <xf numFmtId="0" fontId="6" fillId="6" borderId="1" xfId="0" applyFont="1" applyFill="1" applyBorder="1" applyAlignment="1">
      <alignment horizontal="center"/>
    </xf>
    <xf numFmtId="169" fontId="6" fillId="6" borderId="1" xfId="0" applyNumberFormat="1" applyFont="1" applyFill="1" applyBorder="1"/>
    <xf numFmtId="0" fontId="6" fillId="13" borderId="1" xfId="0" applyFont="1" applyFill="1" applyBorder="1"/>
    <xf numFmtId="1" fontId="18" fillId="0" borderId="0" xfId="0" applyNumberFormat="1" applyFont="1" applyFill="1" applyBorder="1"/>
    <xf numFmtId="169" fontId="16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center"/>
    </xf>
    <xf numFmtId="166" fontId="6" fillId="0" borderId="0" xfId="0" applyNumberFormat="1" applyFont="1" applyProtection="1"/>
    <xf numFmtId="165" fontId="6" fillId="0" borderId="0" xfId="1" applyNumberFormat="1" applyFont="1" applyProtection="1"/>
    <xf numFmtId="165" fontId="6" fillId="0" borderId="0" xfId="1" applyNumberFormat="1" applyFont="1" applyAlignment="1" applyProtection="1">
      <alignment horizontal="center"/>
    </xf>
    <xf numFmtId="165" fontId="6" fillId="0" borderId="0" xfId="0" applyNumberFormat="1" applyFont="1" applyProtection="1"/>
    <xf numFmtId="168" fontId="6" fillId="0" borderId="0" xfId="0" applyNumberFormat="1" applyFont="1" applyProtection="1"/>
    <xf numFmtId="164" fontId="6" fillId="0" borderId="0" xfId="0" applyNumberFormat="1" applyFont="1" applyProtection="1"/>
    <xf numFmtId="168" fontId="6" fillId="0" borderId="0" xfId="1" applyFont="1" applyProtection="1"/>
    <xf numFmtId="168" fontId="6" fillId="0" borderId="0" xfId="1" applyFont="1" applyAlignment="1" applyProtection="1">
      <alignment horizontal="center"/>
    </xf>
    <xf numFmtId="168" fontId="7" fillId="0" borderId="0" xfId="1" applyFont="1" applyAlignment="1" applyProtection="1">
      <alignment horizontal="center"/>
    </xf>
    <xf numFmtId="168" fontId="22" fillId="0" borderId="0" xfId="1" applyFont="1" applyProtection="1"/>
    <xf numFmtId="172" fontId="6" fillId="0" borderId="0" xfId="0" applyNumberFormat="1" applyFont="1" applyProtection="1"/>
    <xf numFmtId="164" fontId="22" fillId="0" borderId="0" xfId="0" applyNumberFormat="1" applyFont="1" applyProtection="1"/>
    <xf numFmtId="0" fontId="0" fillId="0" borderId="5" xfId="0" applyBorder="1"/>
    <xf numFmtId="0" fontId="11" fillId="0" borderId="5" xfId="0" applyFont="1" applyBorder="1" applyProtection="1"/>
    <xf numFmtId="0" fontId="0" fillId="0" borderId="5" xfId="0" applyBorder="1" applyProtection="1"/>
    <xf numFmtId="0" fontId="0" fillId="0" borderId="10" xfId="0" applyBorder="1"/>
    <xf numFmtId="0" fontId="11" fillId="0" borderId="11" xfId="0" applyFont="1" applyBorder="1"/>
    <xf numFmtId="0" fontId="11" fillId="0" borderId="0" xfId="0" applyFont="1" applyBorder="1"/>
    <xf numFmtId="0" fontId="0" fillId="0" borderId="8" xfId="0" applyBorder="1" applyProtection="1"/>
    <xf numFmtId="0" fontId="11" fillId="0" borderId="12" xfId="0" applyFont="1" applyBorder="1"/>
    <xf numFmtId="0" fontId="7" fillId="0" borderId="0" xfId="0" applyFont="1" applyProtection="1">
      <protection locked="0"/>
    </xf>
    <xf numFmtId="0" fontId="6" fillId="0" borderId="0" xfId="0" applyFont="1" applyFill="1"/>
    <xf numFmtId="0" fontId="7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5" fillId="0" borderId="0" xfId="0" applyFont="1" applyFill="1" applyBorder="1"/>
    <xf numFmtId="169" fontId="6" fillId="0" borderId="1" xfId="0" applyNumberFormat="1" applyFont="1" applyBorder="1" applyAlignment="1">
      <alignment horizontal="center"/>
    </xf>
    <xf numFmtId="169" fontId="6" fillId="6" borderId="1" xfId="0" applyNumberFormat="1" applyFont="1" applyFill="1" applyBorder="1" applyAlignment="1">
      <alignment horizontal="center"/>
    </xf>
    <xf numFmtId="169" fontId="6" fillId="11" borderId="1" xfId="0" applyNumberFormat="1" applyFont="1" applyFill="1" applyBorder="1" applyAlignment="1">
      <alignment horizontal="center"/>
    </xf>
    <xf numFmtId="169" fontId="6" fillId="14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/>
      <protection locked="0"/>
    </xf>
    <xf numFmtId="1" fontId="6" fillId="7" borderId="1" xfId="0" quotePrefix="1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169" fontId="6" fillId="0" borderId="1" xfId="0" applyNumberFormat="1" applyFont="1" applyBorder="1" applyAlignment="1" applyProtection="1">
      <alignment horizontal="right"/>
    </xf>
    <xf numFmtId="0" fontId="10" fillId="2" borderId="1" xfId="0" applyFont="1" applyFill="1" applyBorder="1" applyAlignment="1" applyProtection="1">
      <alignment horizontal="left"/>
      <protection locked="0"/>
    </xf>
    <xf numFmtId="169" fontId="7" fillId="9" borderId="1" xfId="0" applyNumberFormat="1" applyFont="1" applyFill="1" applyBorder="1" applyAlignment="1">
      <alignment horizontal="center"/>
    </xf>
    <xf numFmtId="16" fontId="10" fillId="8" borderId="1" xfId="0" applyNumberFormat="1" applyFont="1" applyFill="1" applyBorder="1" applyAlignment="1" applyProtection="1">
      <alignment horizontal="center"/>
    </xf>
    <xf numFmtId="1" fontId="0" fillId="0" borderId="0" xfId="0" applyNumberFormat="1"/>
    <xf numFmtId="0" fontId="6" fillId="0" borderId="0" xfId="0" applyNumberFormat="1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7" fillId="0" borderId="1" xfId="0" applyFont="1" applyBorder="1" applyAlignment="1" applyProtection="1">
      <protection locked="0"/>
    </xf>
    <xf numFmtId="0" fontId="10" fillId="10" borderId="1" xfId="0" applyFont="1" applyFill="1" applyBorder="1" applyAlignment="1" applyProtection="1">
      <alignment horizontal="center"/>
    </xf>
    <xf numFmtId="1" fontId="16" fillId="0" borderId="0" xfId="0" applyNumberFormat="1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0" fontId="6" fillId="12" borderId="1" xfId="2" applyNumberFormat="1" applyFont="1" applyFill="1" applyBorder="1" applyAlignment="1" applyProtection="1">
      <alignment horizontal="center"/>
    </xf>
    <xf numFmtId="169" fontId="6" fillId="12" borderId="1" xfId="0" applyNumberFormat="1" applyFont="1" applyFill="1" applyBorder="1" applyAlignment="1" applyProtection="1">
      <alignment horizontal="center"/>
    </xf>
    <xf numFmtId="0" fontId="6" fillId="12" borderId="1" xfId="0" quotePrefix="1" applyFont="1" applyFill="1" applyBorder="1" applyAlignment="1" applyProtection="1">
      <alignment horizontal="center"/>
    </xf>
    <xf numFmtId="169" fontId="6" fillId="12" borderId="1" xfId="0" quotePrefix="1" applyNumberFormat="1" applyFont="1" applyFill="1" applyBorder="1" applyAlignment="1" applyProtection="1">
      <alignment horizontal="center"/>
    </xf>
    <xf numFmtId="0" fontId="6" fillId="0" borderId="13" xfId="0" applyFont="1" applyBorder="1"/>
    <xf numFmtId="1" fontId="6" fillId="0" borderId="13" xfId="0" applyNumberFormat="1" applyFont="1" applyFill="1" applyBorder="1" applyAlignment="1" applyProtection="1">
      <alignment horizontal="center"/>
      <protection locked="0"/>
    </xf>
    <xf numFmtId="169" fontId="6" fillId="7" borderId="13" xfId="0" applyNumberFormat="1" applyFont="1" applyFill="1" applyBorder="1" applyAlignment="1" applyProtection="1">
      <alignment horizontal="right"/>
    </xf>
    <xf numFmtId="1" fontId="14" fillId="0" borderId="13" xfId="0" applyNumberFormat="1" applyFont="1" applyBorder="1" applyAlignment="1">
      <alignment horizontal="right"/>
    </xf>
    <xf numFmtId="169" fontId="14" fillId="2" borderId="13" xfId="0" applyNumberFormat="1" applyFont="1" applyFill="1" applyBorder="1" applyAlignment="1" applyProtection="1">
      <alignment horizontal="right"/>
    </xf>
    <xf numFmtId="1" fontId="13" fillId="0" borderId="13" xfId="0" applyNumberFormat="1" applyFont="1" applyBorder="1" applyAlignment="1" applyProtection="1">
      <alignment horizontal="center"/>
    </xf>
    <xf numFmtId="0" fontId="13" fillId="0" borderId="13" xfId="0" applyNumberFormat="1" applyFont="1" applyBorder="1" applyAlignment="1" applyProtection="1">
      <alignment horizontal="center"/>
    </xf>
    <xf numFmtId="0" fontId="13" fillId="0" borderId="13" xfId="0" applyNumberFormat="1" applyFont="1" applyFill="1" applyBorder="1" applyAlignment="1" applyProtection="1">
      <alignment horizontal="center"/>
    </xf>
    <xf numFmtId="0" fontId="13" fillId="0" borderId="13" xfId="0" applyNumberFormat="1" applyFont="1" applyBorder="1" applyProtection="1"/>
    <xf numFmtId="169" fontId="13" fillId="0" borderId="13" xfId="0" applyNumberFormat="1" applyFont="1" applyBorder="1"/>
    <xf numFmtId="1" fontId="13" fillId="0" borderId="13" xfId="0" applyNumberFormat="1" applyFont="1" applyBorder="1"/>
    <xf numFmtId="1" fontId="1" fillId="0" borderId="13" xfId="0" applyNumberFormat="1" applyFont="1" applyBorder="1" applyProtection="1">
      <protection locked="0"/>
    </xf>
    <xf numFmtId="0" fontId="6" fillId="0" borderId="6" xfId="0" applyFont="1" applyBorder="1" applyProtection="1">
      <protection locked="0"/>
    </xf>
    <xf numFmtId="1" fontId="6" fillId="0" borderId="6" xfId="0" quotePrefix="1" applyNumberFormat="1" applyFont="1" applyFill="1" applyBorder="1" applyAlignment="1" applyProtection="1">
      <alignment horizontal="center"/>
      <protection locked="0"/>
    </xf>
    <xf numFmtId="169" fontId="6" fillId="7" borderId="6" xfId="0" applyNumberFormat="1" applyFont="1" applyFill="1" applyBorder="1" applyAlignment="1" applyProtection="1">
      <alignment horizontal="right"/>
    </xf>
    <xf numFmtId="169" fontId="6" fillId="7" borderId="6" xfId="2" applyNumberFormat="1" applyFont="1" applyFill="1" applyBorder="1" applyAlignment="1" applyProtection="1">
      <alignment horizontal="right"/>
    </xf>
    <xf numFmtId="169" fontId="6" fillId="7" borderId="6" xfId="0" quotePrefix="1" applyNumberFormat="1" applyFont="1" applyFill="1" applyBorder="1" applyProtection="1"/>
    <xf numFmtId="169" fontId="7" fillId="5" borderId="6" xfId="0" applyNumberFormat="1" applyFont="1" applyFill="1" applyBorder="1" applyAlignment="1" applyProtection="1">
      <alignment horizontal="center"/>
    </xf>
    <xf numFmtId="1" fontId="13" fillId="0" borderId="6" xfId="0" applyNumberFormat="1" applyFont="1" applyBorder="1"/>
    <xf numFmtId="1" fontId="6" fillId="7" borderId="6" xfId="0" applyNumberFormat="1" applyFont="1" applyFill="1" applyBorder="1" applyAlignment="1" applyProtection="1">
      <alignment horizontal="center"/>
      <protection locked="0"/>
    </xf>
    <xf numFmtId="1" fontId="6" fillId="7" borderId="14" xfId="0" quotePrefix="1" applyNumberFormat="1" applyFont="1" applyFill="1" applyBorder="1" applyAlignment="1" applyProtection="1">
      <alignment horizontal="center"/>
    </xf>
    <xf numFmtId="1" fontId="6" fillId="12" borderId="14" xfId="0" quotePrefix="1" applyNumberFormat="1" applyFont="1" applyFill="1" applyBorder="1" applyAlignment="1" applyProtection="1">
      <alignment horizontal="center"/>
    </xf>
    <xf numFmtId="1" fontId="6" fillId="9" borderId="14" xfId="0" quotePrefix="1" applyNumberFormat="1" applyFont="1" applyFill="1" applyBorder="1" applyAlignment="1" applyProtection="1">
      <alignment horizontal="center"/>
    </xf>
    <xf numFmtId="1" fontId="6" fillId="12" borderId="14" xfId="0" applyNumberFormat="1" applyFont="1" applyFill="1" applyBorder="1" applyAlignment="1" applyProtection="1">
      <alignment horizontal="center"/>
    </xf>
    <xf numFmtId="1" fontId="6" fillId="7" borderId="14" xfId="0" applyNumberFormat="1" applyFont="1" applyFill="1" applyBorder="1" applyAlignment="1" applyProtection="1">
      <alignment horizontal="center"/>
    </xf>
    <xf numFmtId="1" fontId="6" fillId="12" borderId="14" xfId="2" applyNumberFormat="1" applyFont="1" applyFill="1" applyBorder="1" applyAlignment="1" applyProtection="1">
      <alignment horizontal="center"/>
    </xf>
    <xf numFmtId="169" fontId="13" fillId="4" borderId="14" xfId="0" applyNumberFormat="1" applyFont="1" applyFill="1" applyBorder="1"/>
    <xf numFmtId="169" fontId="7" fillId="0" borderId="14" xfId="0" applyNumberFormat="1" applyFont="1" applyFill="1" applyBorder="1" applyAlignment="1" applyProtection="1">
      <alignment horizontal="center"/>
    </xf>
    <xf numFmtId="1" fontId="13" fillId="0" borderId="14" xfId="0" applyNumberFormat="1" applyFont="1" applyBorder="1"/>
    <xf numFmtId="1" fontId="6" fillId="0" borderId="14" xfId="0" applyNumberFormat="1" applyFont="1" applyBorder="1" applyAlignment="1" applyProtection="1">
      <alignment horizontal="center"/>
      <protection locked="0"/>
    </xf>
    <xf numFmtId="0" fontId="6" fillId="7" borderId="15" xfId="0" applyFont="1" applyFill="1" applyBorder="1" applyProtection="1"/>
    <xf numFmtId="1" fontId="17" fillId="0" borderId="16" xfId="0" applyNumberFormat="1" applyFont="1" applyBorder="1" applyProtection="1"/>
    <xf numFmtId="0" fontId="6" fillId="12" borderId="17" xfId="0" applyFont="1" applyFill="1" applyBorder="1" applyProtection="1"/>
    <xf numFmtId="1" fontId="1" fillId="0" borderId="18" xfId="0" applyNumberFormat="1" applyFont="1" applyBorder="1" applyProtection="1"/>
    <xf numFmtId="0" fontId="6" fillId="0" borderId="19" xfId="0" applyFont="1" applyBorder="1"/>
    <xf numFmtId="1" fontId="1" fillId="0" borderId="20" xfId="0" applyNumberFormat="1" applyFont="1" applyBorder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6" fillId="0" borderId="14" xfId="0" applyFont="1" applyBorder="1" applyProtection="1"/>
    <xf numFmtId="1" fontId="14" fillId="0" borderId="13" xfId="0" applyNumberFormat="1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6" fillId="0" borderId="13" xfId="0" applyFont="1" applyBorder="1" applyAlignment="1" applyProtection="1">
      <alignment horizontal="right"/>
    </xf>
    <xf numFmtId="1" fontId="6" fillId="12" borderId="21" xfId="0" applyNumberFormat="1" applyFont="1" applyFill="1" applyBorder="1" applyAlignment="1" applyProtection="1">
      <alignment horizontal="center"/>
    </xf>
    <xf numFmtId="0" fontId="6" fillId="12" borderId="2" xfId="0" quotePrefix="1" applyFont="1" applyFill="1" applyBorder="1" applyAlignment="1" applyProtection="1">
      <alignment horizontal="center"/>
    </xf>
    <xf numFmtId="1" fontId="14" fillId="0" borderId="22" xfId="0" applyNumberFormat="1" applyFont="1" applyBorder="1" applyAlignment="1" applyProtection="1">
      <alignment horizontal="center"/>
    </xf>
    <xf numFmtId="1" fontId="6" fillId="9" borderId="15" xfId="0" applyNumberFormat="1" applyFont="1" applyFill="1" applyBorder="1" applyAlignment="1" applyProtection="1">
      <alignment horizontal="center"/>
    </xf>
    <xf numFmtId="0" fontId="6" fillId="0" borderId="17" xfId="0" quotePrefix="1" applyFont="1" applyBorder="1" applyAlignment="1" applyProtection="1">
      <alignment horizontal="center"/>
    </xf>
    <xf numFmtId="1" fontId="14" fillId="0" borderId="19" xfId="0" applyNumberFormat="1" applyFont="1" applyBorder="1" applyAlignment="1" applyProtection="1">
      <alignment horizontal="center"/>
    </xf>
    <xf numFmtId="0" fontId="6" fillId="7" borderId="23" xfId="0" applyFont="1" applyFill="1" applyBorder="1" applyProtection="1"/>
    <xf numFmtId="0" fontId="23" fillId="15" borderId="24" xfId="0" applyFont="1" applyFill="1" applyBorder="1" applyAlignment="1" applyProtection="1">
      <alignment horizontal="left"/>
    </xf>
    <xf numFmtId="0" fontId="12" fillId="2" borderId="25" xfId="0" applyFont="1" applyFill="1" applyBorder="1" applyAlignment="1" applyProtection="1">
      <alignment horizontal="left"/>
    </xf>
    <xf numFmtId="1" fontId="6" fillId="7" borderId="15" xfId="0" applyNumberFormat="1" applyFont="1" applyFill="1" applyBorder="1" applyAlignment="1" applyProtection="1">
      <alignment horizontal="center"/>
    </xf>
    <xf numFmtId="169" fontId="6" fillId="12" borderId="2" xfId="0" applyNumberFormat="1" applyFont="1" applyFill="1" applyBorder="1" applyAlignment="1" applyProtection="1">
      <alignment horizontal="center"/>
    </xf>
    <xf numFmtId="169" fontId="0" fillId="0" borderId="22" xfId="0" applyNumberFormat="1" applyBorder="1" applyAlignment="1" applyProtection="1">
      <alignment horizontal="center"/>
    </xf>
    <xf numFmtId="1" fontId="15" fillId="0" borderId="22" xfId="0" applyNumberFormat="1" applyFont="1" applyBorder="1" applyAlignment="1" applyProtection="1">
      <alignment horizontal="right"/>
    </xf>
    <xf numFmtId="0" fontId="6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1" fillId="0" borderId="13" xfId="0" applyFont="1" applyBorder="1" applyProtection="1"/>
    <xf numFmtId="0" fontId="24" fillId="0" borderId="0" xfId="0" applyFont="1"/>
    <xf numFmtId="169" fontId="25" fillId="0" borderId="1" xfId="0" applyNumberFormat="1" applyFont="1" applyBorder="1"/>
    <xf numFmtId="169" fontId="25" fillId="0" borderId="6" xfId="0" applyNumberFormat="1" applyFont="1" applyBorder="1"/>
    <xf numFmtId="169" fontId="6" fillId="7" borderId="1" xfId="0" applyNumberFormat="1" applyFont="1" applyFill="1" applyBorder="1"/>
    <xf numFmtId="1" fontId="26" fillId="12" borderId="14" xfId="0" applyNumberFormat="1" applyFont="1" applyFill="1" applyBorder="1" applyAlignment="1" applyProtection="1">
      <alignment horizontal="center"/>
    </xf>
    <xf numFmtId="169" fontId="6" fillId="7" borderId="13" xfId="0" applyNumberFormat="1" applyFont="1" applyFill="1" applyBorder="1"/>
    <xf numFmtId="0" fontId="0" fillId="0" borderId="1" xfId="0" applyBorder="1" applyAlignment="1"/>
    <xf numFmtId="1" fontId="6" fillId="0" borderId="0" xfId="0" applyNumberFormat="1" applyFont="1" applyFill="1" applyBorder="1" applyAlignment="1">
      <alignment horizontal="right"/>
    </xf>
    <xf numFmtId="0" fontId="7" fillId="0" borderId="2" xfId="0" applyFont="1" applyBorder="1" applyProtection="1"/>
    <xf numFmtId="0" fontId="0" fillId="0" borderId="2" xfId="0" applyBorder="1" applyProtection="1"/>
    <xf numFmtId="0" fontId="0" fillId="0" borderId="2" xfId="0" applyBorder="1"/>
    <xf numFmtId="171" fontId="7" fillId="0" borderId="2" xfId="2" applyNumberFormat="1" applyFont="1" applyFill="1" applyBorder="1" applyAlignment="1" applyProtection="1">
      <alignment horizontal="center"/>
    </xf>
    <xf numFmtId="1" fontId="17" fillId="0" borderId="2" xfId="0" applyNumberFormat="1" applyFont="1" applyBorder="1" applyProtection="1"/>
    <xf numFmtId="1" fontId="19" fillId="0" borderId="2" xfId="0" applyNumberFormat="1" applyFont="1" applyBorder="1" applyProtection="1"/>
    <xf numFmtId="1" fontId="17" fillId="0" borderId="4" xfId="0" applyNumberFormat="1" applyFont="1" applyBorder="1" applyProtection="1"/>
    <xf numFmtId="1" fontId="17" fillId="0" borderId="21" xfId="0" applyNumberFormat="1" applyFont="1" applyBorder="1" applyProtection="1"/>
    <xf numFmtId="1" fontId="1" fillId="0" borderId="2" xfId="0" applyNumberFormat="1" applyFont="1" applyBorder="1" applyProtection="1"/>
    <xf numFmtId="1" fontId="1" fillId="0" borderId="22" xfId="0" applyNumberFormat="1" applyFont="1" applyBorder="1" applyProtection="1">
      <protection locked="0"/>
    </xf>
    <xf numFmtId="169" fontId="27" fillId="3" borderId="1" xfId="0" applyNumberFormat="1" applyFont="1" applyFill="1" applyBorder="1" applyAlignment="1" applyProtection="1">
      <alignment horizontal="center"/>
    </xf>
    <xf numFmtId="169" fontId="0" fillId="0" borderId="1" xfId="0" applyNumberFormat="1" applyBorder="1"/>
    <xf numFmtId="0" fontId="6" fillId="0" borderId="1" xfId="0" applyFont="1" applyBorder="1" applyAlignment="1" applyProtection="1"/>
    <xf numFmtId="169" fontId="6" fillId="0" borderId="1" xfId="0" applyNumberFormat="1" applyFont="1" applyBorder="1" applyAlignment="1" applyProtection="1"/>
    <xf numFmtId="169" fontId="7" fillId="0" borderId="1" xfId="0" applyNumberFormat="1" applyFont="1" applyBorder="1" applyAlignment="1" applyProtection="1">
      <alignment horizontal="center"/>
    </xf>
    <xf numFmtId="169" fontId="7" fillId="0" borderId="1" xfId="0" applyNumberFormat="1" applyFont="1" applyBorder="1" applyAlignment="1">
      <alignment horizontal="center"/>
    </xf>
    <xf numFmtId="169" fontId="0" fillId="0" borderId="1" xfId="0" applyNumberFormat="1" applyBorder="1" applyAlignment="1"/>
    <xf numFmtId="169" fontId="0" fillId="0" borderId="13" xfId="0" applyNumberFormat="1" applyBorder="1" applyAlignment="1"/>
    <xf numFmtId="169" fontId="27" fillId="0" borderId="1" xfId="0" applyNumberFormat="1" applyFont="1" applyBorder="1" applyAlignment="1"/>
    <xf numFmtId="169" fontId="27" fillId="0" borderId="1" xfId="0" applyNumberFormat="1" applyFont="1" applyBorder="1"/>
    <xf numFmtId="169" fontId="27" fillId="0" borderId="6" xfId="0" applyNumberFormat="1" applyFont="1" applyBorder="1"/>
    <xf numFmtId="169" fontId="27" fillId="3" borderId="6" xfId="0" applyNumberFormat="1" applyFont="1" applyFill="1" applyBorder="1" applyAlignment="1" applyProtection="1">
      <alignment horizontal="center"/>
    </xf>
    <xf numFmtId="169" fontId="6" fillId="0" borderId="14" xfId="0" applyNumberFormat="1" applyFont="1" applyBorder="1" applyAlignment="1"/>
    <xf numFmtId="0" fontId="0" fillId="0" borderId="16" xfId="0" applyBorder="1" applyAlignment="1"/>
    <xf numFmtId="0" fontId="0" fillId="0" borderId="18" xfId="0" applyBorder="1" applyAlignment="1"/>
    <xf numFmtId="0" fontId="0" fillId="0" borderId="20" xfId="0" applyBorder="1" applyAlignment="1"/>
    <xf numFmtId="0" fontId="2" fillId="5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/>
    </xf>
    <xf numFmtId="171" fontId="7" fillId="5" borderId="1" xfId="2" applyNumberFormat="1" applyFont="1" applyFill="1" applyBorder="1" applyAlignment="1" applyProtection="1">
      <alignment horizontal="center"/>
    </xf>
    <xf numFmtId="169" fontId="0" fillId="0" borderId="0" xfId="0" applyNumberFormat="1" applyProtection="1"/>
    <xf numFmtId="0" fontId="0" fillId="0" borderId="0" xfId="0" applyFill="1"/>
    <xf numFmtId="0" fontId="11" fillId="0" borderId="0" xfId="0" applyFont="1" applyFill="1" applyBorder="1" applyAlignment="1" applyProtection="1">
      <alignment horizontal="center"/>
    </xf>
    <xf numFmtId="169" fontId="18" fillId="0" borderId="0" xfId="0" applyNumberFormat="1" applyFont="1" applyFill="1" applyBorder="1" applyAlignment="1" applyProtection="1">
      <alignment horizontal="center"/>
    </xf>
    <xf numFmtId="169" fontId="11" fillId="0" borderId="0" xfId="0" applyNumberFormat="1" applyFont="1" applyFill="1" applyBorder="1" applyAlignment="1" applyProtection="1">
      <alignment horizontal="center"/>
    </xf>
    <xf numFmtId="169" fontId="11" fillId="0" borderId="0" xfId="0" applyNumberFormat="1" applyFont="1" applyFill="1" applyBorder="1"/>
    <xf numFmtId="0" fontId="11" fillId="0" borderId="0" xfId="0" applyFont="1" applyBorder="1" applyProtection="1"/>
    <xf numFmtId="169" fontId="11" fillId="0" borderId="7" xfId="0" applyNumberFormat="1" applyFont="1" applyFill="1" applyBorder="1" applyAlignment="1" applyProtection="1">
      <alignment horizontal="center"/>
    </xf>
    <xf numFmtId="0" fontId="20" fillId="0" borderId="0" xfId="0" applyFont="1" applyBorder="1" applyProtection="1"/>
    <xf numFmtId="0" fontId="6" fillId="0" borderId="0" xfId="0" applyFont="1" applyBorder="1" applyProtection="1"/>
    <xf numFmtId="169" fontId="0" fillId="0" borderId="0" xfId="0" applyNumberFormat="1" applyBorder="1" applyProtection="1"/>
    <xf numFmtId="169" fontId="6" fillId="0" borderId="0" xfId="0" applyNumberFormat="1" applyFont="1" applyBorder="1" applyProtection="1"/>
    <xf numFmtId="169" fontId="6" fillId="0" borderId="0" xfId="0" applyNumberFormat="1" applyFont="1" applyBorder="1" applyProtection="1">
      <protection locked="0"/>
    </xf>
    <xf numFmtId="1" fontId="7" fillId="0" borderId="0" xfId="0" applyNumberFormat="1" applyFont="1" applyBorder="1" applyProtection="1"/>
    <xf numFmtId="1" fontId="6" fillId="16" borderId="1" xfId="0" applyNumberFormat="1" applyFont="1" applyFill="1" applyBorder="1" applyAlignment="1">
      <alignment horizont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169" fontId="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  <protection locked="0"/>
    </xf>
    <xf numFmtId="169" fontId="6" fillId="0" borderId="0" xfId="0" applyNumberFormat="1" applyFont="1" applyAlignment="1" applyProtection="1">
      <alignment vertical="center"/>
      <protection locked="0"/>
    </xf>
    <xf numFmtId="1" fontId="1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" fontId="6" fillId="17" borderId="1" xfId="0" applyNumberFormat="1" applyFont="1" applyFill="1" applyBorder="1" applyAlignment="1">
      <alignment horizontal="center"/>
    </xf>
    <xf numFmtId="1" fontId="6" fillId="0" borderId="0" xfId="0" applyNumberFormat="1" applyFont="1"/>
    <xf numFmtId="1" fontId="6" fillId="0" borderId="0" xfId="0" applyNumberFormat="1" applyFont="1" applyFill="1" applyBorder="1" applyAlignment="1">
      <alignment horizontal="center"/>
    </xf>
    <xf numFmtId="169" fontId="6" fillId="0" borderId="0" xfId="0" applyNumberFormat="1" applyFont="1" applyFill="1" applyBorder="1" applyAlignment="1">
      <alignment horizontal="center"/>
    </xf>
    <xf numFmtId="0" fontId="28" fillId="0" borderId="7" xfId="0" applyFont="1" applyBorder="1"/>
    <xf numFmtId="0" fontId="0" fillId="0" borderId="11" xfId="0" applyBorder="1"/>
    <xf numFmtId="0" fontId="29" fillId="0" borderId="9" xfId="0" applyFont="1" applyBorder="1" applyProtection="1"/>
    <xf numFmtId="0" fontId="7" fillId="0" borderId="5" xfId="0" applyFont="1" applyBorder="1" applyAlignment="1">
      <alignment horizontal="center"/>
    </xf>
    <xf numFmtId="169" fontId="18" fillId="0" borderId="5" xfId="0" applyNumberFormat="1" applyFont="1" applyFill="1" applyBorder="1" applyAlignment="1" applyProtection="1">
      <alignment horizontal="center"/>
    </xf>
    <xf numFmtId="0" fontId="16" fillId="0" borderId="4" xfId="0" applyFont="1" applyBorder="1"/>
    <xf numFmtId="169" fontId="6" fillId="5" borderId="1" xfId="0" applyNumberFormat="1" applyFont="1" applyFill="1" applyBorder="1"/>
    <xf numFmtId="0" fontId="6" fillId="0" borderId="7" xfId="0" applyFont="1" applyFill="1" applyBorder="1"/>
    <xf numFmtId="169" fontId="6" fillId="0" borderId="0" xfId="0" applyNumberFormat="1" applyFont="1" applyBorder="1"/>
    <xf numFmtId="169" fontId="6" fillId="0" borderId="4" xfId="0" applyNumberFormat="1" applyFont="1" applyBorder="1"/>
    <xf numFmtId="169" fontId="6" fillId="0" borderId="5" xfId="0" applyNumberFormat="1" applyFont="1" applyBorder="1"/>
    <xf numFmtId="0" fontId="6" fillId="0" borderId="0" xfId="0" applyNumberFormat="1" applyFont="1"/>
    <xf numFmtId="169" fontId="7" fillId="4" borderId="1" xfId="0" applyNumberFormat="1" applyFont="1" applyFill="1" applyBorder="1" applyAlignment="1">
      <alignment horizontal="center"/>
    </xf>
    <xf numFmtId="169" fontId="7" fillId="4" borderId="6" xfId="0" applyNumberFormat="1" applyFont="1" applyFill="1" applyBorder="1" applyAlignment="1">
      <alignment horizontal="center"/>
    </xf>
    <xf numFmtId="0" fontId="7" fillId="5" borderId="1" xfId="0" applyNumberFormat="1" applyFont="1" applyFill="1" applyBorder="1" applyAlignment="1" applyProtection="1">
      <alignment horizontal="center"/>
    </xf>
    <xf numFmtId="0" fontId="7" fillId="5" borderId="6" xfId="0" applyNumberFormat="1" applyFont="1" applyFill="1" applyBorder="1" applyAlignment="1" applyProtection="1">
      <alignment horizontal="center"/>
    </xf>
    <xf numFmtId="0" fontId="7" fillId="9" borderId="2" xfId="0" applyFont="1" applyFill="1" applyBorder="1" applyAlignment="1" applyProtection="1">
      <alignment horizontal="center"/>
    </xf>
    <xf numFmtId="0" fontId="0" fillId="0" borderId="3" xfId="0" applyBorder="1" applyAlignment="1"/>
    <xf numFmtId="0" fontId="7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0" fillId="8" borderId="1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/>
    <xf numFmtId="0" fontId="10" fillId="10" borderId="1" xfId="0" applyFont="1" applyFill="1" applyBorder="1" applyAlignment="1" applyProtection="1">
      <alignment horizontal="center"/>
    </xf>
    <xf numFmtId="0" fontId="0" fillId="9" borderId="1" xfId="0" applyFill="1" applyBorder="1" applyAlignment="1">
      <alignment horizontal="center"/>
    </xf>
    <xf numFmtId="0" fontId="2" fillId="9" borderId="1" xfId="0" applyFont="1" applyFill="1" applyBorder="1" applyAlignment="1"/>
    <xf numFmtId="0" fontId="0" fillId="9" borderId="1" xfId="0" applyFill="1" applyBorder="1" applyAlignment="1"/>
    <xf numFmtId="0" fontId="6" fillId="7" borderId="1" xfId="0" applyFont="1" applyFill="1" applyBorder="1" applyAlignment="1" applyProtection="1"/>
    <xf numFmtId="16" fontId="10" fillId="8" borderId="1" xfId="0" applyNumberFormat="1" applyFont="1" applyFill="1" applyBorder="1" applyAlignment="1" applyProtection="1">
      <alignment horizontal="center"/>
    </xf>
    <xf numFmtId="0" fontId="7" fillId="0" borderId="26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14" fontId="10" fillId="8" borderId="1" xfId="0" applyNumberFormat="1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" fontId="10" fillId="10" borderId="1" xfId="0" applyNumberFormat="1" applyFont="1" applyFill="1" applyBorder="1" applyAlignment="1" applyProtection="1">
      <alignment horizontal="center"/>
    </xf>
    <xf numFmtId="14" fontId="10" fillId="10" borderId="1" xfId="0" applyNumberFormat="1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7" fillId="9" borderId="2" xfId="0" applyNumberFormat="1" applyFont="1" applyFill="1" applyBorder="1" applyAlignment="1" applyProtection="1">
      <alignment horizontal="center"/>
      <protection locked="0"/>
    </xf>
  </cellXfs>
  <cellStyles count="3">
    <cellStyle name="Euro" xfId="1"/>
    <cellStyle name="Komma" xfId="2" builtinId="3"/>
    <cellStyle name="Standaard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2DCDB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13D5B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2DCDB"/>
      <color rgb="FFF2C7CE"/>
      <color rgb="FFFFC7CE"/>
      <color rgb="FFFFC7DB"/>
      <color rgb="FFFFC7D0"/>
      <color rgb="FFF13D5B"/>
      <color rgb="FFFFB4CE"/>
      <color rgb="FFFF73CE"/>
      <color rgb="FFDAEEF3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304800</xdr:colOff>
      <xdr:row>26</xdr:row>
      <xdr:rowOff>57150</xdr:rowOff>
    </xdr:from>
    <xdr:to>
      <xdr:col>17</xdr:col>
      <xdr:colOff>595650</xdr:colOff>
      <xdr:row>27</xdr:row>
      <xdr:rowOff>109125</xdr:rowOff>
    </xdr:to>
    <xdr:sp macro="[0]!Macro1" textlink="">
      <xdr:nvSpPr>
        <xdr:cNvPr id="2" name="Afgeronde rechthoek 1"/>
        <xdr:cNvSpPr/>
      </xdr:nvSpPr>
      <xdr:spPr>
        <a:xfrm>
          <a:off x="14068425" y="5229225"/>
          <a:ext cx="1872000" cy="2520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171450" indent="-171450" algn="ctr">
            <a:buFont typeface="Wingdings" pitchFamily="2" charset="2"/>
            <a:buChar char="v"/>
          </a:pPr>
          <a:r>
            <a:rPr lang="nl-NL" sz="1400" b="1" i="0" kern="0" spc="150" baseline="0"/>
            <a:t> Konings-Uitslag</a:t>
          </a:r>
        </a:p>
      </xdr:txBody>
    </xdr:sp>
    <xdr:clientData/>
  </xdr:twoCellAnchor>
  <xdr:twoCellAnchor>
    <xdr:from>
      <xdr:col>10</xdr:col>
      <xdr:colOff>19049</xdr:colOff>
      <xdr:row>62</xdr:row>
      <xdr:rowOff>19050</xdr:rowOff>
    </xdr:from>
    <xdr:to>
      <xdr:col>13</xdr:col>
      <xdr:colOff>516674</xdr:colOff>
      <xdr:row>62</xdr:row>
      <xdr:rowOff>271050</xdr:rowOff>
    </xdr:to>
    <xdr:sp macro="[0]!Macro2" textlink="">
      <xdr:nvSpPr>
        <xdr:cNvPr id="3" name="Afgeronde rechthoek 2"/>
        <xdr:cNvSpPr/>
      </xdr:nvSpPr>
      <xdr:spPr>
        <a:xfrm>
          <a:off x="9763124" y="12372975"/>
          <a:ext cx="2736000" cy="252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285750" indent="-285750" algn="l">
            <a:buFont typeface="Wingdings" pitchFamily="2" charset="2"/>
            <a:buChar char="v"/>
          </a:pPr>
          <a:r>
            <a:rPr lang="nl-NL" sz="1400" b="1" i="0" baseline="0"/>
            <a:t>Invulling</a:t>
          </a:r>
          <a:r>
            <a:rPr lang="nl-NL" sz="1400" b="1" i="0"/>
            <a:t>  Koningswedstrijden </a:t>
          </a:r>
          <a:r>
            <a:rPr lang="nl-NL" sz="1400"/>
            <a:t>KoningsKoningswedstrijden</a:t>
          </a:r>
        </a:p>
      </xdr:txBody>
    </xdr:sp>
    <xdr:clientData/>
  </xdr:twoCellAnchor>
  <xdr:twoCellAnchor>
    <xdr:from>
      <xdr:col>13</xdr:col>
      <xdr:colOff>590548</xdr:colOff>
      <xdr:row>77</xdr:row>
      <xdr:rowOff>171450</xdr:rowOff>
    </xdr:from>
    <xdr:to>
      <xdr:col>20</xdr:col>
      <xdr:colOff>137398</xdr:colOff>
      <xdr:row>78</xdr:row>
      <xdr:rowOff>232950</xdr:rowOff>
    </xdr:to>
    <xdr:sp macro="[0]!Macro9" textlink="">
      <xdr:nvSpPr>
        <xdr:cNvPr id="4" name="Afgeronde rechthoek 3"/>
        <xdr:cNvSpPr/>
      </xdr:nvSpPr>
      <xdr:spPr>
        <a:xfrm>
          <a:off x="12572998" y="15468600"/>
          <a:ext cx="4176000" cy="252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171450" indent="-171450" algn="l">
            <a:buFont typeface="Wingdings" pitchFamily="2" charset="2"/>
            <a:buChar char="v"/>
          </a:pPr>
          <a:r>
            <a:rPr lang="nl-NL" sz="1400" b="1" i="0" baseline="0"/>
            <a:t> Invulling  Algemeen Kampioen incl. Vrije Wedstrijd</a:t>
          </a:r>
        </a:p>
      </xdr:txBody>
    </xdr:sp>
    <xdr:clientData/>
  </xdr:twoCellAnchor>
  <xdr:twoCellAnchor>
    <xdr:from>
      <xdr:col>10</xdr:col>
      <xdr:colOff>9526</xdr:colOff>
      <xdr:row>77</xdr:row>
      <xdr:rowOff>180975</xdr:rowOff>
    </xdr:from>
    <xdr:to>
      <xdr:col>13</xdr:col>
      <xdr:colOff>514351</xdr:colOff>
      <xdr:row>78</xdr:row>
      <xdr:rowOff>242475</xdr:rowOff>
    </xdr:to>
    <xdr:sp macro="[0]!Macro3" textlink="">
      <xdr:nvSpPr>
        <xdr:cNvPr id="5" name="Afgeronde rechthoek 4"/>
        <xdr:cNvSpPr/>
      </xdr:nvSpPr>
      <xdr:spPr>
        <a:xfrm>
          <a:off x="9753601" y="15478125"/>
          <a:ext cx="2743200" cy="252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171450" indent="-171450" algn="l">
            <a:buFont typeface="Wingdings" pitchFamily="2" charset="2"/>
            <a:buChar char="v"/>
          </a:pPr>
          <a:r>
            <a:rPr lang="nl-NL" sz="1300" b="1" i="0" baseline="0"/>
            <a:t> </a:t>
          </a:r>
          <a:r>
            <a:rPr lang="nl-NL" sz="1400" b="1" i="0" baseline="0"/>
            <a:t>Invulling  Algemeen Kampioen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1</xdr:row>
      <xdr:rowOff>38100</xdr:rowOff>
    </xdr:to>
    <xdr:pic>
      <xdr:nvPicPr>
        <xdr:cNvPr id="15" name="Afbeelding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81</xdr:row>
      <xdr:rowOff>19049</xdr:rowOff>
    </xdr:from>
    <xdr:to>
      <xdr:col>13</xdr:col>
      <xdr:colOff>588675</xdr:colOff>
      <xdr:row>81</xdr:row>
      <xdr:rowOff>271049</xdr:rowOff>
    </xdr:to>
    <xdr:sp macro="[0]!Macro4" textlink="">
      <xdr:nvSpPr>
        <xdr:cNvPr id="6" name="Afgeronde rechthoek 5"/>
        <xdr:cNvSpPr/>
      </xdr:nvSpPr>
      <xdr:spPr>
        <a:xfrm>
          <a:off x="9763125" y="16144874"/>
          <a:ext cx="2808000" cy="252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171450" indent="-171450" algn="l">
            <a:buFont typeface="Wingdings" pitchFamily="2" charset="2"/>
            <a:buChar char="v"/>
          </a:pPr>
          <a:r>
            <a:rPr lang="nl-NL" sz="1400" b="1" i="0" baseline="0"/>
            <a:t> Invulling  van den Heuvel Trofee</a:t>
          </a:r>
        </a:p>
      </xdr:txBody>
    </xdr:sp>
    <xdr:clientData/>
  </xdr:twoCellAnchor>
  <xdr:twoCellAnchor>
    <xdr:from>
      <xdr:col>10</xdr:col>
      <xdr:colOff>19050</xdr:colOff>
      <xdr:row>82</xdr:row>
      <xdr:rowOff>19050</xdr:rowOff>
    </xdr:from>
    <xdr:to>
      <xdr:col>13</xdr:col>
      <xdr:colOff>192675</xdr:colOff>
      <xdr:row>82</xdr:row>
      <xdr:rowOff>271050</xdr:rowOff>
    </xdr:to>
    <xdr:sp macro="[0]!Macro5" textlink="">
      <xdr:nvSpPr>
        <xdr:cNvPr id="7" name="Afgeronde rechthoek 6"/>
        <xdr:cNvSpPr/>
      </xdr:nvSpPr>
      <xdr:spPr>
        <a:xfrm>
          <a:off x="9763125" y="16449675"/>
          <a:ext cx="2412000" cy="252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171450" indent="-171450" algn="l">
            <a:buFont typeface="Wingdings" pitchFamily="2" charset="2"/>
            <a:buChar char="v"/>
          </a:pPr>
          <a:r>
            <a:rPr lang="nl-NL" sz="1400" b="1" i="0" baseline="0"/>
            <a:t>Invulling  Verenigingsbeker</a:t>
          </a:r>
        </a:p>
      </xdr:txBody>
    </xdr:sp>
    <xdr:clientData/>
  </xdr:twoCellAnchor>
  <xdr:twoCellAnchor>
    <xdr:from>
      <xdr:col>10</xdr:col>
      <xdr:colOff>9525</xdr:colOff>
      <xdr:row>83</xdr:row>
      <xdr:rowOff>19050</xdr:rowOff>
    </xdr:from>
    <xdr:to>
      <xdr:col>12</xdr:col>
      <xdr:colOff>219975</xdr:colOff>
      <xdr:row>83</xdr:row>
      <xdr:rowOff>271050</xdr:rowOff>
    </xdr:to>
    <xdr:sp macro="[0]!Macro6" textlink="">
      <xdr:nvSpPr>
        <xdr:cNvPr id="8" name="Afgeronde rechthoek 7"/>
        <xdr:cNvSpPr/>
      </xdr:nvSpPr>
      <xdr:spPr>
        <a:xfrm>
          <a:off x="9753600" y="16754475"/>
          <a:ext cx="1944000" cy="252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171450" indent="-171450" algn="l">
            <a:buFont typeface="Wingdings" pitchFamily="2" charset="2"/>
            <a:buChar char="v"/>
          </a:pPr>
          <a:r>
            <a:rPr lang="nl-NL" sz="1400" b="1" i="0" baseline="0"/>
            <a:t>Invulling  Clubbeker</a:t>
          </a:r>
        </a:p>
      </xdr:txBody>
    </xdr:sp>
    <xdr:clientData/>
  </xdr:twoCellAnchor>
  <xdr:twoCellAnchor>
    <xdr:from>
      <xdr:col>10</xdr:col>
      <xdr:colOff>9525</xdr:colOff>
      <xdr:row>84</xdr:row>
      <xdr:rowOff>19050</xdr:rowOff>
    </xdr:from>
    <xdr:to>
      <xdr:col>12</xdr:col>
      <xdr:colOff>75975</xdr:colOff>
      <xdr:row>84</xdr:row>
      <xdr:rowOff>271050</xdr:rowOff>
    </xdr:to>
    <xdr:sp macro="[0]!Macro7" textlink="">
      <xdr:nvSpPr>
        <xdr:cNvPr id="9" name="Afgeronde rechthoek 8"/>
        <xdr:cNvSpPr/>
      </xdr:nvSpPr>
      <xdr:spPr>
        <a:xfrm>
          <a:off x="9753600" y="17002125"/>
          <a:ext cx="1800000" cy="252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171450" indent="-171450" algn="l">
            <a:buFont typeface="Wingdings" pitchFamily="2" charset="2"/>
            <a:buChar char="v"/>
          </a:pPr>
          <a:r>
            <a:rPr lang="nl-NL" sz="1400" b="1" baseline="0"/>
            <a:t>Invulling  Viltbeker</a:t>
          </a:r>
        </a:p>
      </xdr:txBody>
    </xdr:sp>
    <xdr:clientData/>
  </xdr:twoCellAnchor>
  <xdr:twoCellAnchor>
    <xdr:from>
      <xdr:col>9</xdr:col>
      <xdr:colOff>885824</xdr:colOff>
      <xdr:row>85</xdr:row>
      <xdr:rowOff>19050</xdr:rowOff>
    </xdr:from>
    <xdr:to>
      <xdr:col>13</xdr:col>
      <xdr:colOff>65624</xdr:colOff>
      <xdr:row>85</xdr:row>
      <xdr:rowOff>271050</xdr:rowOff>
    </xdr:to>
    <xdr:sp macro="[0]!Macro8" textlink="">
      <xdr:nvSpPr>
        <xdr:cNvPr id="10" name="Afgeronde rechthoek 9"/>
        <xdr:cNvSpPr/>
      </xdr:nvSpPr>
      <xdr:spPr>
        <a:xfrm>
          <a:off x="9744074" y="17287875"/>
          <a:ext cx="2304000" cy="252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171450" indent="-171450" algn="l">
            <a:buFont typeface="Wingdings" pitchFamily="2" charset="2"/>
            <a:buChar char="v"/>
          </a:pPr>
          <a:r>
            <a:rPr lang="nl-NL" sz="1400" b="1" i="0" baseline="0"/>
            <a:t>Invulling</a:t>
          </a:r>
          <a:r>
            <a:rPr lang="nl-NL" sz="1400" b="1" i="0"/>
            <a:t> </a:t>
          </a:r>
          <a:r>
            <a:rPr lang="nl-NL" sz="1400" b="1" i="0" baseline="0"/>
            <a:t> Vrije Wedstrijd</a:t>
          </a:r>
          <a:endParaRPr lang="nl-NL" sz="1400" b="1" i="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2:IK115"/>
  <sheetViews>
    <sheetView tabSelected="1" workbookViewId="0">
      <pane xSplit="1" topLeftCell="B1" activePane="topRight" state="frozen"/>
      <selection pane="topRight" activeCell="A5" sqref="A5"/>
    </sheetView>
  </sheetViews>
  <sheetFormatPr defaultRowHeight="12.75" x14ac:dyDescent="0.2"/>
  <cols>
    <col min="1" max="1" width="33.42578125" customWidth="1"/>
    <col min="2" max="2" width="13.85546875" customWidth="1"/>
    <col min="3" max="3" width="10.7109375" customWidth="1"/>
    <col min="4" max="4" width="21.140625" customWidth="1"/>
    <col min="5" max="5" width="7.5703125" style="5" customWidth="1"/>
    <col min="6" max="6" width="14" customWidth="1"/>
    <col min="7" max="7" width="7.5703125" customWidth="1"/>
    <col min="8" max="8" width="17" customWidth="1"/>
    <col min="9" max="9" width="10.7109375" style="5" customWidth="1"/>
    <col min="10" max="10" width="13.28515625" customWidth="1"/>
    <col min="11" max="11" width="12.28515625" customWidth="1"/>
    <col min="12" max="12" width="13.7109375" customWidth="1"/>
    <col min="13" max="13" width="7.5703125" style="5" customWidth="1"/>
    <col min="14" max="14" width="13.7109375" customWidth="1"/>
    <col min="15" max="15" width="13" customWidth="1"/>
    <col min="16" max="16" width="12.42578125" customWidth="1"/>
    <col min="17" max="17" width="11.28515625" customWidth="1"/>
    <col min="18" max="18" width="11" customWidth="1"/>
    <col min="19" max="19" width="4.42578125" customWidth="1"/>
    <col min="20" max="20" width="3.5703125" customWidth="1"/>
    <col min="21" max="21" width="8.28515625" customWidth="1"/>
    <col min="22" max="22" width="7.7109375" customWidth="1"/>
    <col min="23" max="27" width="6.7109375" customWidth="1"/>
    <col min="28" max="28" width="10.140625" customWidth="1"/>
    <col min="29" max="29" width="12.140625" customWidth="1"/>
    <col min="30" max="35" width="6.7109375" customWidth="1"/>
    <col min="36" max="36" width="5.7109375" customWidth="1"/>
    <col min="37" max="37" width="7.140625" customWidth="1"/>
    <col min="38" max="43" width="6.7109375" customWidth="1"/>
  </cols>
  <sheetData>
    <row r="2" spans="1:45" ht="15.75" x14ac:dyDescent="0.25">
      <c r="A2" s="329" t="s">
        <v>51</v>
      </c>
      <c r="B2" s="330"/>
      <c r="C2" s="173"/>
      <c r="D2" s="173"/>
      <c r="E2" s="18"/>
      <c r="F2" s="17"/>
      <c r="G2" s="17"/>
      <c r="H2" s="17"/>
      <c r="I2" s="18"/>
      <c r="J2" s="17"/>
      <c r="K2" s="17"/>
      <c r="L2" s="17"/>
      <c r="M2" s="18"/>
      <c r="N2" s="16"/>
      <c r="O2" s="16"/>
      <c r="P2" s="16"/>
      <c r="Q2" s="16"/>
      <c r="R2" s="245"/>
      <c r="S2" s="16"/>
    </row>
    <row r="3" spans="1:45" ht="15.75" x14ac:dyDescent="0.25">
      <c r="A3" s="181" t="s">
        <v>136</v>
      </c>
      <c r="B3" s="173"/>
      <c r="C3" s="173"/>
      <c r="D3" s="173"/>
      <c r="E3" s="18"/>
      <c r="F3" s="17"/>
      <c r="G3" s="17"/>
      <c r="H3" s="17"/>
      <c r="I3" s="18"/>
      <c r="J3" s="17"/>
      <c r="K3" s="17"/>
      <c r="L3" s="17"/>
      <c r="M3" s="18"/>
      <c r="N3" s="16"/>
      <c r="O3" s="16"/>
      <c r="P3" s="16"/>
      <c r="Q3" s="16"/>
      <c r="R3" s="245"/>
      <c r="S3" s="16"/>
      <c r="T3" s="161"/>
      <c r="V3" s="161"/>
      <c r="W3" s="285"/>
      <c r="X3" s="285"/>
      <c r="Y3" s="285"/>
      <c r="Z3" s="285"/>
      <c r="AA3" s="285"/>
      <c r="AB3" s="285"/>
      <c r="AC3" s="285"/>
      <c r="AD3" s="53"/>
      <c r="AE3" s="77"/>
      <c r="AF3" s="77"/>
      <c r="AG3" s="77"/>
      <c r="AH3" s="77"/>
      <c r="AI3" s="77"/>
      <c r="AJ3" s="77"/>
      <c r="AK3" s="285"/>
      <c r="AL3" s="53"/>
      <c r="AM3" s="77"/>
      <c r="AN3" s="77"/>
      <c r="AO3" s="77"/>
      <c r="AP3" s="77"/>
      <c r="AQ3" s="77"/>
      <c r="AR3" s="77"/>
      <c r="AS3" s="77"/>
    </row>
    <row r="4" spans="1:45" ht="15.75" x14ac:dyDescent="0.25">
      <c r="A4" s="17" t="s">
        <v>138</v>
      </c>
      <c r="B4" s="99" t="s">
        <v>20</v>
      </c>
      <c r="C4" s="99"/>
      <c r="D4" s="100" t="s">
        <v>21</v>
      </c>
      <c r="E4" s="83"/>
      <c r="F4" s="99" t="s">
        <v>22</v>
      </c>
      <c r="G4" s="99"/>
      <c r="H4" s="100" t="s">
        <v>23</v>
      </c>
      <c r="I4" s="83"/>
      <c r="J4" s="99" t="s">
        <v>24</v>
      </c>
      <c r="K4" s="99"/>
      <c r="L4" s="100" t="s">
        <v>25</v>
      </c>
      <c r="M4" s="83"/>
      <c r="N4" s="31" t="s">
        <v>19</v>
      </c>
      <c r="O4" s="31" t="s">
        <v>19</v>
      </c>
      <c r="P4" s="31" t="s">
        <v>19</v>
      </c>
      <c r="Q4" s="37" t="s">
        <v>19</v>
      </c>
      <c r="R4" s="255" t="s">
        <v>4</v>
      </c>
      <c r="S4" s="282" t="s">
        <v>100</v>
      </c>
      <c r="T4" s="161"/>
      <c r="V4" s="161"/>
      <c r="W4" s="285"/>
      <c r="X4" s="285"/>
      <c r="Y4" s="285"/>
      <c r="Z4" s="285"/>
      <c r="AA4" s="285"/>
      <c r="AB4" s="285"/>
      <c r="AC4" s="285"/>
      <c r="AD4" s="53"/>
      <c r="AE4" s="77"/>
      <c r="AF4" s="77"/>
      <c r="AG4" s="77"/>
      <c r="AH4" s="77"/>
      <c r="AI4" s="77"/>
      <c r="AJ4" s="77"/>
      <c r="AK4" s="285"/>
      <c r="AL4" s="53"/>
      <c r="AM4" s="77"/>
      <c r="AN4" s="77"/>
      <c r="AO4" s="77"/>
      <c r="AP4" s="77"/>
      <c r="AQ4" s="77"/>
      <c r="AR4" s="77"/>
      <c r="AS4" s="77"/>
    </row>
    <row r="5" spans="1:45" ht="15.75" x14ac:dyDescent="0.25">
      <c r="A5" s="15"/>
      <c r="B5" s="99" t="s">
        <v>26</v>
      </c>
      <c r="C5" s="99"/>
      <c r="D5" s="100" t="s">
        <v>26</v>
      </c>
      <c r="E5" s="83"/>
      <c r="F5" s="99" t="s">
        <v>27</v>
      </c>
      <c r="G5" s="99"/>
      <c r="H5" s="100" t="s">
        <v>27</v>
      </c>
      <c r="I5" s="83"/>
      <c r="J5" s="99" t="s">
        <v>28</v>
      </c>
      <c r="K5" s="99"/>
      <c r="L5" s="100" t="s">
        <v>28</v>
      </c>
      <c r="M5" s="83"/>
      <c r="N5" s="95" t="s">
        <v>61</v>
      </c>
      <c r="O5" s="95" t="s">
        <v>61</v>
      </c>
      <c r="P5" s="95" t="s">
        <v>61</v>
      </c>
      <c r="Q5" s="95" t="s">
        <v>61</v>
      </c>
      <c r="R5" s="256"/>
      <c r="S5" s="281" t="s">
        <v>101</v>
      </c>
      <c r="T5" s="10"/>
      <c r="U5" s="10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285"/>
      <c r="AL5" s="77"/>
      <c r="AM5" s="77"/>
      <c r="AN5" s="77"/>
      <c r="AO5" s="77"/>
      <c r="AP5" s="77"/>
      <c r="AQ5" s="77"/>
      <c r="AR5" s="77"/>
      <c r="AS5" s="77"/>
    </row>
    <row r="6" spans="1:45" ht="15.75" x14ac:dyDescent="0.25">
      <c r="A6" s="16"/>
      <c r="B6" s="78">
        <v>45815</v>
      </c>
      <c r="C6" s="78"/>
      <c r="D6" s="84">
        <v>45850</v>
      </c>
      <c r="E6" s="85"/>
      <c r="F6" s="78">
        <v>45864</v>
      </c>
      <c r="G6" s="81"/>
      <c r="H6" s="84">
        <v>45906</v>
      </c>
      <c r="I6" s="85"/>
      <c r="J6" s="78">
        <v>45913</v>
      </c>
      <c r="K6" s="78"/>
      <c r="L6" s="84">
        <v>45927</v>
      </c>
      <c r="M6" s="85"/>
      <c r="N6" s="94"/>
      <c r="O6" s="94"/>
      <c r="P6" s="94"/>
      <c r="Q6" s="94"/>
      <c r="R6" s="257"/>
      <c r="S6" s="282" t="s">
        <v>98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L6" s="77"/>
      <c r="AM6" s="77"/>
      <c r="AN6" s="77"/>
      <c r="AO6" s="77"/>
      <c r="AP6" s="77"/>
      <c r="AQ6" s="77"/>
      <c r="AR6" s="77"/>
      <c r="AS6" s="77"/>
    </row>
    <row r="7" spans="1:45" ht="15.75" x14ac:dyDescent="0.25">
      <c r="A7" s="17" t="s">
        <v>0</v>
      </c>
      <c r="B7" s="78"/>
      <c r="C7" s="78"/>
      <c r="D7" s="84"/>
      <c r="E7" s="86"/>
      <c r="F7" s="82"/>
      <c r="G7" s="82"/>
      <c r="H7" s="84"/>
      <c r="I7" s="86"/>
      <c r="J7" s="78"/>
      <c r="K7" s="78"/>
      <c r="L7" s="84"/>
      <c r="M7" s="86"/>
      <c r="N7" s="31" t="s">
        <v>15</v>
      </c>
      <c r="O7" s="31" t="s">
        <v>16</v>
      </c>
      <c r="P7" s="39" t="s">
        <v>15</v>
      </c>
      <c r="Q7" s="31" t="s">
        <v>10</v>
      </c>
      <c r="R7" s="257"/>
      <c r="S7" s="283" t="s">
        <v>99</v>
      </c>
      <c r="V7" s="77"/>
      <c r="W7" s="77"/>
      <c r="X7" s="77"/>
      <c r="Y7" s="77"/>
      <c r="Z7" s="77"/>
      <c r="AA7" s="77"/>
      <c r="AB7" s="163"/>
      <c r="AC7" s="77"/>
      <c r="AD7" s="77"/>
      <c r="AE7" s="77"/>
      <c r="AF7" s="77"/>
      <c r="AG7" s="77"/>
      <c r="AH7" s="77"/>
      <c r="AI7" s="77"/>
      <c r="AJ7" s="163"/>
      <c r="AL7" s="164"/>
      <c r="AM7" s="77"/>
      <c r="AN7" s="77"/>
      <c r="AO7" s="77"/>
      <c r="AP7" s="77"/>
      <c r="AQ7" s="77"/>
      <c r="AR7" s="77"/>
      <c r="AS7" s="77"/>
    </row>
    <row r="8" spans="1:45" ht="15.75" x14ac:dyDescent="0.25">
      <c r="A8" s="16"/>
      <c r="B8" s="79" t="s">
        <v>3</v>
      </c>
      <c r="C8" s="80" t="s">
        <v>6</v>
      </c>
      <c r="D8" s="89" t="s">
        <v>3</v>
      </c>
      <c r="E8" s="90" t="s">
        <v>6</v>
      </c>
      <c r="F8" s="79" t="s">
        <v>3</v>
      </c>
      <c r="G8" s="80" t="s">
        <v>6</v>
      </c>
      <c r="H8" s="87" t="s">
        <v>3</v>
      </c>
      <c r="I8" s="88" t="s">
        <v>6</v>
      </c>
      <c r="J8" s="79" t="s">
        <v>3</v>
      </c>
      <c r="K8" s="91" t="s">
        <v>6</v>
      </c>
      <c r="L8" s="87" t="s">
        <v>3</v>
      </c>
      <c r="M8" s="88" t="s">
        <v>6</v>
      </c>
      <c r="N8" s="31" t="s">
        <v>6</v>
      </c>
      <c r="O8" s="31" t="s">
        <v>62</v>
      </c>
      <c r="P8" s="39" t="s">
        <v>3</v>
      </c>
      <c r="Q8" s="17"/>
      <c r="R8" s="258" t="s">
        <v>3</v>
      </c>
      <c r="S8" s="38"/>
      <c r="T8" s="54"/>
      <c r="U8" s="75"/>
      <c r="V8" s="225"/>
      <c r="W8" s="225"/>
      <c r="X8" s="225"/>
      <c r="Y8" s="225"/>
      <c r="Z8" s="225"/>
      <c r="AA8" s="225"/>
      <c r="AB8" s="225"/>
      <c r="AC8" s="77"/>
      <c r="AD8" s="286"/>
      <c r="AE8" s="286"/>
      <c r="AF8" s="286"/>
      <c r="AG8" s="286"/>
      <c r="AH8" s="286"/>
      <c r="AI8" s="286"/>
      <c r="AJ8" s="286"/>
      <c r="AL8" s="163"/>
      <c r="AM8" s="163"/>
      <c r="AN8" s="163"/>
      <c r="AO8" s="163"/>
      <c r="AP8" s="163"/>
      <c r="AQ8" s="163"/>
      <c r="AR8" s="77"/>
      <c r="AS8" s="77"/>
    </row>
    <row r="9" spans="1:45" ht="15.75" x14ac:dyDescent="0.25">
      <c r="A9" s="20" t="s">
        <v>37</v>
      </c>
      <c r="B9" s="103">
        <v>244</v>
      </c>
      <c r="C9" s="105">
        <f>IF(OR(B9=$B$59),LARGE(Formules!$D$39:'Formules'!$M$39,1),RANK(B$9:B$23,B$9:B$23,0))</f>
        <v>2</v>
      </c>
      <c r="D9" s="103">
        <v>0</v>
      </c>
      <c r="E9" s="106">
        <f>IF(OR(D9=$B$59),LARGE(Formules!$D$39:'Formules'!$M$39,1),RANK(D$9:D$23,D$9:D$23,0))</f>
        <v>6</v>
      </c>
      <c r="F9" s="103">
        <v>174</v>
      </c>
      <c r="G9" s="106">
        <f>IF(OR(F9=$B$59),LARGE(Formules!$D$39:'Formules'!$M$39,1),RANK(F$9:F$23,F$9:F$23,0))</f>
        <v>6</v>
      </c>
      <c r="H9" s="103">
        <v>41</v>
      </c>
      <c r="I9" s="108">
        <f>IF(OR(H9=$B$59),LARGE(Formules!$D$39:'Formules'!$M$39,1),RANK(H$9:H$23,H$9:H$23,0))</f>
        <v>10</v>
      </c>
      <c r="J9" s="103">
        <v>298</v>
      </c>
      <c r="K9" s="108">
        <f>IF(OR(J9=$B$59),LARGE(Formules!$D$39:'Formules'!$M$39,1),RANK(J$9:J$23,J$9:J$23,0))</f>
        <v>7</v>
      </c>
      <c r="L9" s="103">
        <v>165</v>
      </c>
      <c r="M9" s="108">
        <f>IF(OR(L9=$B$59),LARGE(Formules!$D$39:'Formules'!$M$39,1),RANK(L$9:L$23,L$9:L$23,0))</f>
        <v>7</v>
      </c>
      <c r="N9" s="323">
        <f t="shared" ref="N9:N23" si="0">SUM(C9+E9+G9+I9+K9+M9)</f>
        <v>38</v>
      </c>
      <c r="O9" s="40">
        <f>Formules!K9</f>
        <v>21</v>
      </c>
      <c r="P9" s="51">
        <f t="shared" ref="P9:P23" si="1">SUMIF(B9:L9,"&lt;&gt;-100",B9:L9)-C9-E9-G9-I9-K9</f>
        <v>922</v>
      </c>
      <c r="Q9" s="170">
        <f>Formules!B9</f>
        <v>8</v>
      </c>
      <c r="R9" s="259">
        <f t="shared" ref="R9:R23" si="2">SUMIF(B9:H9,"&lt;&gt;-100",B9:H9)-C9-E9-G9</f>
        <v>459</v>
      </c>
      <c r="S9" s="325">
        <f t="shared" ref="S9:S14" si="3">COUNTIFS(B9:L9,-100)</f>
        <v>0</v>
      </c>
      <c r="T9" s="183"/>
      <c r="U9" s="316" t="s">
        <v>135</v>
      </c>
      <c r="V9" s="152"/>
      <c r="W9" s="153"/>
      <c r="X9" s="153"/>
      <c r="Y9" s="153"/>
      <c r="Z9" s="154"/>
      <c r="AA9" s="155"/>
      <c r="AB9" s="291"/>
      <c r="AC9" s="289"/>
      <c r="AD9" s="287"/>
      <c r="AE9" s="287"/>
      <c r="AF9" s="287"/>
      <c r="AG9" s="287"/>
      <c r="AH9" s="287"/>
      <c r="AI9" s="287"/>
      <c r="AJ9" s="288"/>
      <c r="AK9" s="44"/>
      <c r="AL9" s="66"/>
      <c r="AM9" s="66"/>
      <c r="AN9" s="66"/>
      <c r="AO9" s="66"/>
      <c r="AP9" s="66"/>
      <c r="AQ9" s="66"/>
      <c r="AR9" s="77"/>
      <c r="AS9" s="77"/>
    </row>
    <row r="10" spans="1:45" ht="15.75" x14ac:dyDescent="0.25">
      <c r="A10" s="3" t="s">
        <v>71</v>
      </c>
      <c r="B10" s="103">
        <v>-100</v>
      </c>
      <c r="C10" s="106">
        <f>IF(OR(B10=$B$59),LARGE(Formules!$D$39:'Formules'!$M$39,1),RANK(B$9:B$23,B$9:B$23,0))</f>
        <v>10</v>
      </c>
      <c r="D10" s="103">
        <v>-100</v>
      </c>
      <c r="E10" s="106">
        <f>IF(OR(D10=$B$59),LARGE(Formules!$D$39:'Formules'!$M$39,1),RANK(D$9:D$23,D$9:D$23,0))</f>
        <v>10</v>
      </c>
      <c r="F10" s="103">
        <v>-100</v>
      </c>
      <c r="G10" s="106">
        <f>IF(OR(F10=$B$59),LARGE(Formules!$D$39:'Formules'!$M$39,1),RANK(F$9:F$23,F$9:F$23,0))</f>
        <v>10</v>
      </c>
      <c r="H10" s="103">
        <v>-100</v>
      </c>
      <c r="I10" s="108">
        <f>IF(OR(H10=$B$59),LARGE(Formules!$D$39:'Formules'!$M$39,1),RANK(H$9:H$23,H$9:H$23,0))</f>
        <v>10</v>
      </c>
      <c r="J10" s="103">
        <v>-100</v>
      </c>
      <c r="K10" s="108">
        <f>IF(OR(J10=$B$59),LARGE(Formules!$D$39:'Formules'!$M$39,1),RANK(J$9:J$23,J$9:J$23,0))</f>
        <v>10</v>
      </c>
      <c r="L10" s="103">
        <v>-100</v>
      </c>
      <c r="M10" s="108">
        <f>IF(OR(L10=$B$59),LARGE(Formules!$D$39:'Formules'!$M$39,1),RANK(L$9:L$23,L$9:L$23,0))</f>
        <v>10</v>
      </c>
      <c r="N10" s="323">
        <f t="shared" si="0"/>
        <v>60</v>
      </c>
      <c r="O10" s="40">
        <f>Formules!K10</f>
        <v>40</v>
      </c>
      <c r="P10" s="51">
        <f t="shared" si="1"/>
        <v>0</v>
      </c>
      <c r="Q10" s="170"/>
      <c r="R10" s="259">
        <f t="shared" si="2"/>
        <v>0</v>
      </c>
      <c r="S10" s="325">
        <f t="shared" si="3"/>
        <v>6</v>
      </c>
      <c r="T10" s="184"/>
      <c r="U10" s="311" t="s">
        <v>134</v>
      </c>
      <c r="V10" s="9"/>
      <c r="W10" s="9"/>
      <c r="X10" s="76"/>
      <c r="Y10" s="76"/>
      <c r="Z10" s="76"/>
      <c r="AA10" s="156"/>
      <c r="AB10" s="291"/>
      <c r="AC10" s="289"/>
      <c r="AD10" s="287"/>
      <c r="AE10" s="287"/>
      <c r="AF10" s="287"/>
      <c r="AG10" s="287"/>
      <c r="AH10" s="287"/>
      <c r="AI10" s="287"/>
      <c r="AJ10" s="288"/>
      <c r="AK10" s="44"/>
      <c r="AL10" s="66"/>
      <c r="AM10" s="66"/>
      <c r="AN10" s="66"/>
      <c r="AO10" s="66"/>
      <c r="AP10" s="66"/>
      <c r="AQ10" s="66"/>
      <c r="AR10" s="77"/>
      <c r="AS10" s="77"/>
    </row>
    <row r="11" spans="1:45" ht="15.75" x14ac:dyDescent="0.25">
      <c r="A11" s="19" t="s">
        <v>38</v>
      </c>
      <c r="B11" s="103">
        <v>1699</v>
      </c>
      <c r="C11" s="106">
        <f>IF(OR(B11=$B$59),LARGE(Formules!$D$39:'Formules'!$M$39,1),RANK(B$9:B$23,B$9:B$23,0))</f>
        <v>1</v>
      </c>
      <c r="D11" s="103">
        <v>0</v>
      </c>
      <c r="E11" s="106">
        <f>IF(OR(D11=$B$59),LARGE(Formules!$D$39:'Formules'!$M$39,1),RANK(D$9:D$23,D$9:D$23,0))</f>
        <v>6</v>
      </c>
      <c r="F11" s="103">
        <v>433</v>
      </c>
      <c r="G11" s="106">
        <f>IF(OR(F11=$B$59),LARGE(Formules!$D$39:'Formules'!$M$39,1),RANK(F$9:F$23,F$9:F$23,0))</f>
        <v>5</v>
      </c>
      <c r="H11" s="103">
        <v>55</v>
      </c>
      <c r="I11" s="108">
        <f>IF(OR(H11=$B$59),LARGE(Formules!$D$39:'Formules'!$M$39,1),RANK(H$9:H$23,H$9:H$23,0))</f>
        <v>9</v>
      </c>
      <c r="J11" s="103">
        <v>6658</v>
      </c>
      <c r="K11" s="108">
        <f>IF(OR(J11=$B$59),LARGE(Formules!$D$39:'Formules'!$M$39,1),RANK(J$9:J$23,J$9:J$23,0))</f>
        <v>2</v>
      </c>
      <c r="L11" s="103">
        <v>4854</v>
      </c>
      <c r="M11" s="107">
        <f>IF(OR(L11=$B$59),LARGE(Formules!$D$39:'Formules'!$M$39,1),RANK(L$9:L$23,L$9:L$23,0))</f>
        <v>1</v>
      </c>
      <c r="N11" s="323">
        <f t="shared" si="0"/>
        <v>24</v>
      </c>
      <c r="O11" s="40">
        <f>Formules!K11</f>
        <v>9</v>
      </c>
      <c r="P11" s="51">
        <f t="shared" si="1"/>
        <v>13699</v>
      </c>
      <c r="Q11" s="170">
        <f>Formules!B11</f>
        <v>2</v>
      </c>
      <c r="R11" s="259">
        <f t="shared" si="2"/>
        <v>2187</v>
      </c>
      <c r="S11" s="325">
        <f t="shared" si="3"/>
        <v>0</v>
      </c>
      <c r="T11" s="184"/>
      <c r="U11" s="128"/>
      <c r="V11" s="9"/>
      <c r="W11" s="9"/>
      <c r="X11" s="9"/>
      <c r="Y11" s="9"/>
      <c r="Z11" s="9"/>
      <c r="AA11" s="312"/>
      <c r="AB11" s="291"/>
      <c r="AC11" s="289"/>
      <c r="AD11" s="287"/>
      <c r="AE11" s="287"/>
      <c r="AF11" s="287"/>
      <c r="AG11" s="287"/>
      <c r="AH11" s="287"/>
      <c r="AI11" s="287"/>
      <c r="AJ11" s="288"/>
      <c r="AK11" s="44"/>
      <c r="AL11" s="66"/>
      <c r="AM11" s="66"/>
      <c r="AN11" s="66"/>
      <c r="AO11" s="66"/>
      <c r="AP11" s="66"/>
      <c r="AQ11" s="66"/>
      <c r="AR11" s="77"/>
      <c r="AS11" s="77"/>
    </row>
    <row r="12" spans="1:45" ht="15.75" x14ac:dyDescent="0.25">
      <c r="A12" s="19" t="s">
        <v>39</v>
      </c>
      <c r="B12" s="103">
        <v>-100</v>
      </c>
      <c r="C12" s="106">
        <f>IF(OR(B12=$B$59),LARGE(Formules!$D$39:'Formules'!$M$39,1),RANK(B$9:B$23,B$9:B$23,0))</f>
        <v>10</v>
      </c>
      <c r="D12" s="103">
        <v>-100</v>
      </c>
      <c r="E12" s="106">
        <f>IF(OR(D12=$B$59),LARGE(Formules!$D$39:'Formules'!$M$39,1),RANK(D$9:D$23,D$9:D$23,0))</f>
        <v>10</v>
      </c>
      <c r="F12" s="103">
        <v>-100</v>
      </c>
      <c r="G12" s="106">
        <f>IF(OR(F12=$B$59),LARGE(Formules!$D$39:'Formules'!$M$39,1),RANK(F$9:F$23,F$9:F$23,0))</f>
        <v>10</v>
      </c>
      <c r="H12" s="103">
        <v>-100</v>
      </c>
      <c r="I12" s="108">
        <f>IF(OR(H12=$B$59),LARGE(Formules!$D$39:'Formules'!$M$39,1),RANK(H$9:H$23,H$9:H$23,0))</f>
        <v>10</v>
      </c>
      <c r="J12" s="103">
        <v>-100</v>
      </c>
      <c r="K12" s="108">
        <f>IF(OR(J12=$B$59),LARGE(Formules!$D$39:'Formules'!$M$39,1),RANK(J$9:J$23,J$9:J$23,0))</f>
        <v>10</v>
      </c>
      <c r="L12" s="103">
        <v>-100</v>
      </c>
      <c r="M12" s="107">
        <f>IF(OR(L12=$B$59),LARGE(Formules!$D$39:'Formules'!$M$39,1),RANK(L$9:L$23,L$9:L$23,0))</f>
        <v>10</v>
      </c>
      <c r="N12" s="323">
        <f t="shared" si="0"/>
        <v>60</v>
      </c>
      <c r="O12" s="40">
        <f>Formules!K12</f>
        <v>40</v>
      </c>
      <c r="P12" s="51">
        <f t="shared" si="1"/>
        <v>0</v>
      </c>
      <c r="Q12" s="170"/>
      <c r="R12" s="259">
        <f t="shared" si="2"/>
        <v>0</v>
      </c>
      <c r="S12" s="325">
        <f t="shared" si="3"/>
        <v>6</v>
      </c>
      <c r="T12" s="184"/>
      <c r="U12" s="313" t="s">
        <v>97</v>
      </c>
      <c r="V12" s="110"/>
      <c r="W12" s="110"/>
      <c r="X12" s="158"/>
      <c r="Y12" s="158"/>
      <c r="Z12" s="158"/>
      <c r="AA12" s="159"/>
      <c r="AB12" s="288"/>
      <c r="AC12" s="289"/>
      <c r="AD12" s="287"/>
      <c r="AE12" s="287"/>
      <c r="AF12" s="287"/>
      <c r="AG12" s="287"/>
      <c r="AH12" s="287"/>
      <c r="AI12" s="287"/>
      <c r="AJ12" s="288"/>
      <c r="AK12" s="44"/>
      <c r="AL12" s="66"/>
      <c r="AM12" s="66"/>
      <c r="AN12" s="66"/>
      <c r="AO12" s="66"/>
      <c r="AP12" s="66"/>
      <c r="AQ12" s="66"/>
      <c r="AR12" s="77"/>
      <c r="AS12" s="77"/>
    </row>
    <row r="13" spans="1:45" ht="15.75" x14ac:dyDescent="0.25">
      <c r="A13" s="20" t="s">
        <v>40</v>
      </c>
      <c r="B13" s="103">
        <v>-100</v>
      </c>
      <c r="C13" s="106">
        <f>IF(OR(B13=$B$59),LARGE(Formules!$D$39:'Formules'!$M$39,1),RANK(B$9:B$23,B$9:B$23,0))</f>
        <v>10</v>
      </c>
      <c r="D13" s="103">
        <v>-100</v>
      </c>
      <c r="E13" s="106">
        <f>IF(OR(D13=$B$59),LARGE(Formules!$D$39:'Formules'!$M$39,1),RANK(D$9:D$23,D$9:D$23,0))</f>
        <v>10</v>
      </c>
      <c r="F13" s="103">
        <v>435</v>
      </c>
      <c r="G13" s="106">
        <f>IF(OR(F13=$B$59),LARGE(Formules!$D$39:'Formules'!$M$39,1),RANK(F$9:F$23,F$9:F$23,0))</f>
        <v>4</v>
      </c>
      <c r="H13" s="103">
        <v>139</v>
      </c>
      <c r="I13" s="108">
        <f>IF(OR(H13=$B$59),LARGE(Formules!$D$39:'Formules'!$M$39,1),RANK(H$9:H$23,H$9:H$23,0))</f>
        <v>8</v>
      </c>
      <c r="J13" s="103">
        <v>4425</v>
      </c>
      <c r="K13" s="108">
        <f>IF(OR(J13=$B$59),LARGE(Formules!$D$39:'Formules'!$M$39,1),RANK(J$9:J$23,J$9:J$23,0))</f>
        <v>4</v>
      </c>
      <c r="L13" s="103">
        <v>-100</v>
      </c>
      <c r="M13" s="108">
        <f>IF(OR(L13=$B$59),LARGE(Formules!$D$39:'Formules'!$M$39,1),RANK(L$9:L$23,L$9:L$23,0))</f>
        <v>10</v>
      </c>
      <c r="N13" s="323">
        <f t="shared" si="0"/>
        <v>46</v>
      </c>
      <c r="O13" s="40">
        <f>Formules!K13</f>
        <v>26</v>
      </c>
      <c r="P13" s="51">
        <f t="shared" si="1"/>
        <v>4999</v>
      </c>
      <c r="Q13" s="171"/>
      <c r="R13" s="259">
        <f t="shared" si="2"/>
        <v>574</v>
      </c>
      <c r="S13" s="325">
        <f t="shared" si="3"/>
        <v>3</v>
      </c>
      <c r="T13" s="184"/>
      <c r="U13" s="314"/>
      <c r="V13" s="315"/>
      <c r="W13" s="315"/>
      <c r="X13" s="315"/>
      <c r="Y13" s="315"/>
      <c r="Z13" s="315"/>
      <c r="AA13" s="315"/>
      <c r="AB13" s="288"/>
      <c r="AC13" s="289"/>
      <c r="AD13" s="287"/>
      <c r="AE13" s="287"/>
      <c r="AF13" s="287"/>
      <c r="AG13" s="287"/>
      <c r="AH13" s="287"/>
      <c r="AI13" s="287"/>
      <c r="AJ13" s="288"/>
      <c r="AK13" s="44"/>
      <c r="AL13" s="66"/>
      <c r="AM13" s="66"/>
      <c r="AN13" s="66"/>
      <c r="AO13" s="66"/>
      <c r="AP13" s="66"/>
      <c r="AQ13" s="66"/>
      <c r="AR13" s="77"/>
      <c r="AS13" s="77"/>
    </row>
    <row r="14" spans="1:45" s="2" customFormat="1" ht="15.75" x14ac:dyDescent="0.25">
      <c r="A14" s="20" t="s">
        <v>41</v>
      </c>
      <c r="B14" s="103">
        <v>0</v>
      </c>
      <c r="C14" s="105">
        <f>IF(OR(B14=$B$59),LARGE(Formules!$D$39:'Formules'!$M$39,1),RANK(B$9:B$23,B$9:B$23,0))</f>
        <v>5</v>
      </c>
      <c r="D14" s="103">
        <v>20</v>
      </c>
      <c r="E14" s="106">
        <f>IF(OR(D14=$B$59),LARGE(Formules!$D$39:'Formules'!$M$39,1),RANK(D$9:D$23,D$9:D$23,0))</f>
        <v>5</v>
      </c>
      <c r="F14" s="103">
        <v>167</v>
      </c>
      <c r="G14" s="106">
        <f>IF(OR(F14=$B$59),LARGE(Formules!$D$39:'Formules'!$M$39,1),RANK(F$9:F$23,F$9:F$23,0))</f>
        <v>7</v>
      </c>
      <c r="H14" s="103">
        <v>212</v>
      </c>
      <c r="I14" s="107">
        <f>IF(OR(H14=$B$59),LARGE(Formules!$D$39:'Formules'!$M$39,1),RANK(H$9:H$23,H$9:H$23,0))</f>
        <v>7</v>
      </c>
      <c r="J14" s="103">
        <v>-100</v>
      </c>
      <c r="K14" s="107">
        <f>IF(OR(J14=$B$59),LARGE(Formules!$D$39:'Formules'!$M$39,1),RANK(J$9:J$23,J$9:J$23,0))</f>
        <v>10</v>
      </c>
      <c r="L14" s="103">
        <v>-100</v>
      </c>
      <c r="M14" s="107">
        <f>IF(OR(L14=$B$59),LARGE(Formules!$D$39:'Formules'!$M$39,1),RANK(L$9:L$23,L$9:L$23,0))</f>
        <v>10</v>
      </c>
      <c r="N14" s="323">
        <f t="shared" si="0"/>
        <v>44</v>
      </c>
      <c r="O14" s="40">
        <f>Formules!K14</f>
        <v>24</v>
      </c>
      <c r="P14" s="51">
        <f t="shared" si="1"/>
        <v>399</v>
      </c>
      <c r="Q14" s="170">
        <f>Formules!B14</f>
        <v>9</v>
      </c>
      <c r="R14" s="259">
        <f t="shared" si="2"/>
        <v>399</v>
      </c>
      <c r="S14" s="325">
        <f t="shared" si="3"/>
        <v>2</v>
      </c>
      <c r="T14" s="184"/>
      <c r="U14" s="75"/>
      <c r="V14" s="287"/>
      <c r="W14" s="287"/>
      <c r="X14" s="287"/>
      <c r="Y14" s="287"/>
      <c r="Z14" s="287"/>
      <c r="AA14" s="287"/>
      <c r="AB14" s="288"/>
      <c r="AC14" s="289"/>
      <c r="AD14" s="287"/>
      <c r="AE14" s="287"/>
      <c r="AF14" s="287"/>
      <c r="AG14" s="287"/>
      <c r="AH14" s="287"/>
      <c r="AI14" s="287"/>
      <c r="AJ14" s="288"/>
      <c r="AK14" s="44"/>
      <c r="AL14" s="66"/>
      <c r="AM14" s="66"/>
      <c r="AN14" s="66"/>
      <c r="AO14" s="66"/>
      <c r="AP14" s="66"/>
      <c r="AQ14" s="66"/>
      <c r="AR14" s="165"/>
      <c r="AS14" s="165"/>
    </row>
    <row r="15" spans="1:45" s="2" customFormat="1" ht="15.75" x14ac:dyDescent="0.25">
      <c r="A15" s="20" t="s">
        <v>42</v>
      </c>
      <c r="B15" s="103">
        <v>34</v>
      </c>
      <c r="C15" s="105">
        <f>IF(OR(B15=$B$59),LARGE(Formules!$D$39:'Formules'!$M$39,1),RANK(B$9:B$23,B$9:B$23,0))</f>
        <v>3</v>
      </c>
      <c r="D15" s="103">
        <v>414</v>
      </c>
      <c r="E15" s="106">
        <f>IF(OR(D15=$B$59),LARGE(Formules!$D$39:'Formules'!$M$39,1),RANK(D$9:D$23,D$9:D$23,0))</f>
        <v>2</v>
      </c>
      <c r="F15" s="103">
        <v>0</v>
      </c>
      <c r="G15" s="109">
        <f>IF(OR(F15=$B$59),LARGE(Formules!$D$39:'Formules'!$M$39,1),RANK(F$9:F$23,F$9:F$23,0))</f>
        <v>9</v>
      </c>
      <c r="H15" s="103">
        <v>1396</v>
      </c>
      <c r="I15" s="107">
        <f>IF(OR(H15=$B$59),LARGE(Formules!$D$39:'Formules'!$M$39,1),RANK(H$9:H$23,H$9:H$23,0))</f>
        <v>3</v>
      </c>
      <c r="J15" s="103">
        <v>1100</v>
      </c>
      <c r="K15" s="107">
        <f>IF(OR(J15=$B$59),LARGE(Formules!$D$39:'Formules'!$M$39,1),RANK(J$9:J$23,J$9:J$23,0))</f>
        <v>6</v>
      </c>
      <c r="L15" s="103">
        <v>1179</v>
      </c>
      <c r="M15" s="107">
        <f>IF(OR(L15=$B$59),LARGE(Formules!$D$39:'Formules'!$M$39,1),RANK(L$9:L$23,L$9:L$23,0))</f>
        <v>5</v>
      </c>
      <c r="N15" s="323">
        <f t="shared" si="0"/>
        <v>28</v>
      </c>
      <c r="O15" s="40">
        <f>Formules!K15</f>
        <v>13</v>
      </c>
      <c r="P15" s="51">
        <f t="shared" si="1"/>
        <v>4123</v>
      </c>
      <c r="Q15" s="170">
        <f>Formules!B15</f>
        <v>4</v>
      </c>
      <c r="R15" s="260">
        <f t="shared" si="2"/>
        <v>1844</v>
      </c>
      <c r="S15" s="325">
        <f>COUNTIFS(B15:L15,-100)</f>
        <v>0</v>
      </c>
      <c r="T15" s="184"/>
      <c r="U15" s="75"/>
      <c r="V15" s="287"/>
      <c r="W15" s="287"/>
      <c r="X15" s="287"/>
      <c r="Y15" s="287"/>
      <c r="Z15" s="287"/>
      <c r="AA15" s="287"/>
      <c r="AB15" s="288"/>
      <c r="AC15" s="289"/>
      <c r="AD15" s="287"/>
      <c r="AE15" s="287"/>
      <c r="AF15" s="287"/>
      <c r="AG15" s="287"/>
      <c r="AH15" s="287"/>
      <c r="AI15" s="287"/>
      <c r="AJ15" s="288"/>
      <c r="AK15" s="44"/>
      <c r="AL15" s="66"/>
      <c r="AM15" s="66"/>
      <c r="AN15" s="66"/>
      <c r="AO15" s="66"/>
      <c r="AP15" s="66"/>
      <c r="AQ15" s="66"/>
      <c r="AR15" s="165"/>
      <c r="AS15" s="165"/>
    </row>
    <row r="16" spans="1:45" s="2" customFormat="1" ht="15.75" x14ac:dyDescent="0.25">
      <c r="A16" s="19" t="s">
        <v>43</v>
      </c>
      <c r="B16" s="103">
        <v>0</v>
      </c>
      <c r="C16" s="106">
        <f>IF(OR(B16=$B$59),LARGE(Formules!$D$39:'Formules'!$M$39,1),RANK(B$9:B$23,B$9:B$23,0))</f>
        <v>5</v>
      </c>
      <c r="D16" s="103">
        <v>456</v>
      </c>
      <c r="E16" s="106">
        <f>IF(OR(D16=$B$59),LARGE(Formules!$D$39:'Formules'!$M$39,1),RANK(D$9:D$23,D$9:D$23,0))</f>
        <v>1</v>
      </c>
      <c r="F16" s="103">
        <v>0</v>
      </c>
      <c r="G16" s="109">
        <f>IF(OR(F16=$B$59),LARGE(Formules!$D$39:'Formules'!$M$39,1),RANK(F$9:F$23,F$9:F$23,0))</f>
        <v>9</v>
      </c>
      <c r="H16" s="103">
        <v>312</v>
      </c>
      <c r="I16" s="107">
        <f>IF(OR(H16=$B$59),LARGE(Formules!$D$39:'Formules'!$M$39,1),RANK(H$9:H$23,H$9:H$23,0))</f>
        <v>6</v>
      </c>
      <c r="J16" s="103">
        <v>144</v>
      </c>
      <c r="K16" s="107">
        <f>IF(OR(J16=$B$59),LARGE(Formules!$D$39:'Formules'!$M$39,1),RANK(J$9:J$23,J$9:J$23,0))</f>
        <v>8</v>
      </c>
      <c r="L16" s="103">
        <v>843</v>
      </c>
      <c r="M16" s="107">
        <f>IF(OR(L16=$B$59),LARGE(Formules!$D$39:'Formules'!$M$39,1),RANK(L$9:L$23,L$9:L$23,0))</f>
        <v>6</v>
      </c>
      <c r="N16" s="323">
        <f t="shared" si="0"/>
        <v>35</v>
      </c>
      <c r="O16" s="40">
        <f>Formules!K16</f>
        <v>18</v>
      </c>
      <c r="P16" s="51">
        <f t="shared" si="1"/>
        <v>1755</v>
      </c>
      <c r="Q16" s="170">
        <f>Formules!B16</f>
        <v>6</v>
      </c>
      <c r="R16" s="260">
        <f t="shared" si="2"/>
        <v>768</v>
      </c>
      <c r="S16" s="325">
        <f t="shared" ref="S16:S23" si="4">COUNTIFS(B16:L16,-100)</f>
        <v>0</v>
      </c>
      <c r="T16" s="184"/>
      <c r="U16" s="292"/>
      <c r="V16" s="157"/>
      <c r="W16" s="9"/>
      <c r="X16" s="76"/>
      <c r="Y16" s="76"/>
      <c r="Z16" s="76"/>
      <c r="AA16" s="157"/>
      <c r="AB16" s="288"/>
      <c r="AC16" s="289"/>
      <c r="AD16" s="287"/>
      <c r="AE16" s="287"/>
      <c r="AF16" s="287"/>
      <c r="AG16" s="287"/>
      <c r="AH16" s="287"/>
      <c r="AI16" s="287"/>
      <c r="AJ16" s="288"/>
      <c r="AK16" s="44"/>
      <c r="AL16" s="66"/>
      <c r="AM16" s="66"/>
      <c r="AN16" s="66"/>
      <c r="AO16" s="66"/>
      <c r="AP16" s="66"/>
      <c r="AQ16" s="66"/>
      <c r="AR16" s="165"/>
      <c r="AS16" s="165"/>
    </row>
    <row r="17" spans="1:45" s="2" customFormat="1" ht="15.75" x14ac:dyDescent="0.25">
      <c r="A17" s="19" t="s">
        <v>44</v>
      </c>
      <c r="B17" s="103">
        <v>-100</v>
      </c>
      <c r="C17" s="105">
        <f>IF(OR(B17=$B$59),LARGE(Formules!$D$39:'Formules'!$M$39,1),RANK(B$9:B$23,B$9:B$23,0))</f>
        <v>10</v>
      </c>
      <c r="D17" s="103">
        <v>286</v>
      </c>
      <c r="E17" s="106">
        <f>IF(OR(D17=$B$59),LARGE(Formules!$D$39:'Formules'!$M$39,1),RANK(D$9:D$23,D$9:D$23,0))</f>
        <v>3</v>
      </c>
      <c r="F17" s="103">
        <v>953</v>
      </c>
      <c r="G17" s="109">
        <f>IF(OR(F17=$B$59),LARGE(Formules!$D$39:'Formules'!$M$39,1),RANK(F$9:F$23,F$9:F$23,0))</f>
        <v>2</v>
      </c>
      <c r="H17" s="103">
        <v>759</v>
      </c>
      <c r="I17" s="107">
        <f>IF(OR(H17=$B$59),LARGE(Formules!$D$39:'Formules'!$M$39,1),RANK(H$9:H$23,H$9:H$23,0))</f>
        <v>4</v>
      </c>
      <c r="J17" s="103">
        <v>8283</v>
      </c>
      <c r="K17" s="107">
        <f>IF(OR(J17=$B$59),LARGE(Formules!$D$39:'Formules'!$M$39,1),RANK(J$9:J$23,J$9:J$23,0))</f>
        <v>1</v>
      </c>
      <c r="L17" s="103">
        <v>3596</v>
      </c>
      <c r="M17" s="107">
        <f>IF(OR(L17=$B$59),LARGE(Formules!$D$39:'Formules'!$M$39,1),RANK(L$9:L$23,L$9:L$23,0))</f>
        <v>2</v>
      </c>
      <c r="N17" s="323">
        <f t="shared" si="0"/>
        <v>22</v>
      </c>
      <c r="O17" s="40">
        <f>Formules!K17</f>
        <v>8</v>
      </c>
      <c r="P17" s="51">
        <f t="shared" si="1"/>
        <v>13877</v>
      </c>
      <c r="Q17" s="171">
        <f>Formules!B17</f>
        <v>1</v>
      </c>
      <c r="R17" s="259">
        <f t="shared" si="2"/>
        <v>1998</v>
      </c>
      <c r="S17" s="325">
        <f t="shared" si="4"/>
        <v>1</v>
      </c>
      <c r="T17" s="184"/>
      <c r="U17" s="75"/>
      <c r="V17" s="287"/>
      <c r="W17" s="287"/>
      <c r="X17" s="287"/>
      <c r="Y17" s="287"/>
      <c r="Z17" s="287"/>
      <c r="AA17" s="287"/>
      <c r="AB17" s="288"/>
      <c r="AC17" s="289"/>
      <c r="AD17" s="287"/>
      <c r="AE17" s="287"/>
      <c r="AF17" s="287"/>
      <c r="AG17" s="287"/>
      <c r="AH17" s="287"/>
      <c r="AI17" s="287"/>
      <c r="AJ17" s="288"/>
      <c r="AK17" s="44"/>
      <c r="AL17" s="66"/>
      <c r="AM17" s="66"/>
      <c r="AN17" s="66"/>
      <c r="AO17" s="66"/>
      <c r="AP17" s="66"/>
      <c r="AQ17" s="66"/>
      <c r="AR17" s="165"/>
      <c r="AS17" s="165"/>
    </row>
    <row r="18" spans="1:45" s="2" customFormat="1" ht="15.75" x14ac:dyDescent="0.25">
      <c r="A18" s="20" t="s">
        <v>48</v>
      </c>
      <c r="B18" s="103">
        <v>25</v>
      </c>
      <c r="C18" s="105">
        <f>IF(OR(B18=$B$59),LARGE(Formules!$D$39:'Formules'!$M$39,1),RANK(B$9:B$23,B$9:B$23,0))</f>
        <v>4</v>
      </c>
      <c r="D18" s="103">
        <v>-100</v>
      </c>
      <c r="E18" s="106">
        <f>IF(OR(D18=$B$59),LARGE(Formules!$D$39:'Formules'!$M$39,1),RANK(D$9:D$23,D$9:D$23,0))</f>
        <v>10</v>
      </c>
      <c r="F18" s="103">
        <v>501</v>
      </c>
      <c r="G18" s="109">
        <f>IF(OR(F18=$B$59),LARGE(Formules!$D$39:'Formules'!$M$39,1),RANK(F$9:F$23,F$9:F$23,0))</f>
        <v>3</v>
      </c>
      <c r="H18" s="103">
        <v>2582</v>
      </c>
      <c r="I18" s="107">
        <f>IF(OR(H18=$B$59),LARGE(Formules!$D$39:'Formules'!$M$39,1),RANK(H$9:H$23,H$9:H$23,0))</f>
        <v>1</v>
      </c>
      <c r="J18" s="103">
        <v>4610</v>
      </c>
      <c r="K18" s="107">
        <f>IF(OR(J18=$B$59),LARGE(Formules!$D$39:'Formules'!$M$39,1),RANK(J$9:J$23,J$9:J$23,0))</f>
        <v>3</v>
      </c>
      <c r="L18" s="103">
        <v>2794</v>
      </c>
      <c r="M18" s="107">
        <f>IF(OR(L18=$B$59),LARGE(Formules!$D$39:'Formules'!$M$39,1),RANK(L$9:L$23,L$9:L$23,0))</f>
        <v>3</v>
      </c>
      <c r="N18" s="323">
        <f t="shared" si="0"/>
        <v>24</v>
      </c>
      <c r="O18" s="40">
        <f>Formules!K18</f>
        <v>10</v>
      </c>
      <c r="P18" s="51">
        <f t="shared" si="1"/>
        <v>10512</v>
      </c>
      <c r="Q18" s="172">
        <f>Formules!B18</f>
        <v>3</v>
      </c>
      <c r="R18" s="259">
        <f t="shared" si="2"/>
        <v>3108</v>
      </c>
      <c r="S18" s="325">
        <f t="shared" si="4"/>
        <v>1</v>
      </c>
      <c r="T18" s="184"/>
      <c r="U18" s="75"/>
      <c r="V18" s="287"/>
      <c r="W18" s="287"/>
      <c r="X18" s="287"/>
      <c r="Y18" s="287"/>
      <c r="Z18" s="287"/>
      <c r="AA18" s="287"/>
      <c r="AB18" s="288"/>
      <c r="AC18" s="289"/>
      <c r="AD18" s="287"/>
      <c r="AE18" s="287"/>
      <c r="AF18" s="287"/>
      <c r="AG18" s="287"/>
      <c r="AH18" s="287"/>
      <c r="AI18" s="287"/>
      <c r="AJ18" s="288"/>
      <c r="AK18" s="44"/>
      <c r="AL18" s="66"/>
      <c r="AM18" s="66"/>
      <c r="AN18" s="66"/>
      <c r="AO18" s="66"/>
      <c r="AP18" s="66"/>
      <c r="AQ18" s="66"/>
      <c r="AR18" s="165"/>
      <c r="AS18" s="165"/>
    </row>
    <row r="19" spans="1:45" s="2" customFormat="1" ht="15.75" x14ac:dyDescent="0.25">
      <c r="A19" s="19" t="s">
        <v>45</v>
      </c>
      <c r="B19" s="103">
        <v>-100</v>
      </c>
      <c r="C19" s="105">
        <f>IF(OR(B19=$B$59),LARGE(Formules!$D$39:'Formules'!$M$39,1),RANK(B$9:B$23,B$9:B$23,0))</f>
        <v>10</v>
      </c>
      <c r="D19" s="103">
        <v>0</v>
      </c>
      <c r="E19" s="106">
        <f>IF(OR(D19=$B$59),LARGE(Formules!$D$39:'Formules'!$M$39,1),RANK(D$9:D$23,D$9:D$23,0))</f>
        <v>6</v>
      </c>
      <c r="F19" s="103">
        <v>1624</v>
      </c>
      <c r="G19" s="109">
        <f>IF(OR(F19=$B$59),LARGE(Formules!$D$39:'Formules'!$M$39,1),RANK(F$9:F$23,F$9:F$23,0))</f>
        <v>1</v>
      </c>
      <c r="H19" s="103">
        <v>2036</v>
      </c>
      <c r="I19" s="107">
        <f>IF(OR(H19=$B$59),LARGE(Formules!$D$39:'Formules'!$M$39,1),RANK(H$9:H$23,H$9:H$23,0))</f>
        <v>2</v>
      </c>
      <c r="J19" s="103">
        <v>86</v>
      </c>
      <c r="K19" s="107">
        <f>IF(OR(J19=$B$59),LARGE(Formules!$D$39:'Formules'!$M$39,1),RANK(J$9:J$23,J$9:J$23,0))</f>
        <v>9</v>
      </c>
      <c r="L19" s="103">
        <v>156</v>
      </c>
      <c r="M19" s="107">
        <f>IF(OR(L19=$B$59),LARGE(Formules!$D$39:'Formules'!$M$39,1),RANK(L$9:L$23,L$9:L$23,0))</f>
        <v>8</v>
      </c>
      <c r="N19" s="323">
        <f t="shared" si="0"/>
        <v>36</v>
      </c>
      <c r="O19" s="40">
        <f>Formules!K19</f>
        <v>17</v>
      </c>
      <c r="P19" s="51">
        <f t="shared" si="1"/>
        <v>3902</v>
      </c>
      <c r="Q19" s="172">
        <f>Formules!B19</f>
        <v>5</v>
      </c>
      <c r="R19" s="259">
        <f t="shared" si="2"/>
        <v>3660</v>
      </c>
      <c r="S19" s="325">
        <f t="shared" si="4"/>
        <v>1</v>
      </c>
      <c r="T19" s="184"/>
      <c r="V19" s="287"/>
      <c r="W19" s="287"/>
      <c r="X19" s="287"/>
      <c r="Y19" s="287"/>
      <c r="Z19" s="287"/>
      <c r="AA19" s="287"/>
      <c r="AB19" s="288"/>
      <c r="AC19" s="289"/>
      <c r="AD19" s="287"/>
      <c r="AE19" s="287"/>
      <c r="AF19" s="287"/>
      <c r="AG19" s="287"/>
      <c r="AH19" s="287"/>
      <c r="AI19" s="287"/>
      <c r="AJ19" s="288"/>
      <c r="AK19" s="44"/>
      <c r="AL19" s="66"/>
      <c r="AM19" s="66"/>
      <c r="AN19" s="66"/>
      <c r="AO19" s="66"/>
      <c r="AP19" s="66"/>
      <c r="AQ19" s="66"/>
      <c r="AR19" s="165"/>
      <c r="AS19" s="165"/>
    </row>
    <row r="20" spans="1:45" s="2" customFormat="1" ht="15.75" x14ac:dyDescent="0.25">
      <c r="A20" s="19" t="s">
        <v>46</v>
      </c>
      <c r="B20" s="103">
        <v>-100</v>
      </c>
      <c r="C20" s="106">
        <f>IF(OR(B20=$B$59),LARGE(Formules!$D$39:'Formules'!$M$39,1),RANK(B$9:B$23,B$9:B$23,0))</f>
        <v>10</v>
      </c>
      <c r="D20" s="103">
        <v>27</v>
      </c>
      <c r="E20" s="106">
        <f>IF(OR(D20=$B$59),LARGE(Formules!$D$39:'Formules'!$M$39,1),RANK(D$9:D$23,D$9:D$23,0))</f>
        <v>4</v>
      </c>
      <c r="F20" s="103">
        <v>153</v>
      </c>
      <c r="G20" s="109">
        <f>IF(OR(F20=$B$59),LARGE(Formules!$D$39:'Formules'!$M$39,1),RANK(F$9:F$23,F$9:F$23,0))</f>
        <v>8</v>
      </c>
      <c r="H20" s="103">
        <v>391</v>
      </c>
      <c r="I20" s="107">
        <f>IF(OR(H20=$B$59),LARGE(Formules!$D$39:'Formules'!$M$39,1),RANK(H$9:H$23,H$9:H$23,0))</f>
        <v>5</v>
      </c>
      <c r="J20" s="103">
        <v>1799</v>
      </c>
      <c r="K20" s="107">
        <f>IF(OR(J20=$B$59),LARGE(Formules!$D$39:'Formules'!$M$39,1),RANK(J$9:J$23,J$9:J$23,0))</f>
        <v>5</v>
      </c>
      <c r="L20" s="103">
        <v>1293</v>
      </c>
      <c r="M20" s="107">
        <f>IF(OR(L20=$B$59),LARGE(Formules!$D$39:'Formules'!$M$39,1),RANK(L$9:L$23,L$9:L$23,0))</f>
        <v>4</v>
      </c>
      <c r="N20" s="323">
        <f t="shared" si="0"/>
        <v>36</v>
      </c>
      <c r="O20" s="40">
        <f>Formules!K20</f>
        <v>18</v>
      </c>
      <c r="P20" s="51">
        <f t="shared" si="1"/>
        <v>3663</v>
      </c>
      <c r="Q20" s="172">
        <f>Formules!B20</f>
        <v>6</v>
      </c>
      <c r="R20" s="259">
        <f t="shared" si="2"/>
        <v>571</v>
      </c>
      <c r="S20" s="325">
        <f t="shared" si="4"/>
        <v>1</v>
      </c>
      <c r="T20" s="184"/>
      <c r="U20" s="75"/>
      <c r="V20" s="287"/>
      <c r="W20" s="287"/>
      <c r="X20" s="287"/>
      <c r="Y20" s="287"/>
      <c r="Z20" s="287"/>
      <c r="AA20" s="287"/>
      <c r="AB20" s="288"/>
      <c r="AC20" s="289"/>
      <c r="AD20" s="287"/>
      <c r="AE20" s="287"/>
      <c r="AF20" s="287"/>
      <c r="AG20" s="287"/>
      <c r="AH20" s="287"/>
      <c r="AI20" s="287"/>
      <c r="AJ20" s="288"/>
      <c r="AK20" s="44"/>
      <c r="AL20" s="66"/>
      <c r="AM20" s="66"/>
      <c r="AN20" s="66"/>
      <c r="AO20" s="66"/>
      <c r="AP20" s="66"/>
      <c r="AQ20" s="66"/>
      <c r="AR20" s="165"/>
      <c r="AS20" s="165"/>
    </row>
    <row r="21" spans="1:45" s="2" customFormat="1" ht="15.75" x14ac:dyDescent="0.25">
      <c r="A21" s="19" t="s">
        <v>47</v>
      </c>
      <c r="B21" s="103">
        <v>-100</v>
      </c>
      <c r="C21" s="105">
        <f>IF(OR(B21=$B$59),LARGE(Formules!$D$39:'Formules'!$M$39,1),RANK(B$9:B$23,B$9:B$23,0))</f>
        <v>10</v>
      </c>
      <c r="D21" s="103">
        <v>-100</v>
      </c>
      <c r="E21" s="106">
        <f>IF(OR(D21=$B$59),LARGE(Formules!$D$39:'Formules'!$M$39,1),RANK(D$9:D$23,D$9:D$23,0))</f>
        <v>10</v>
      </c>
      <c r="F21" s="103">
        <v>-100</v>
      </c>
      <c r="G21" s="109">
        <f>IF(OR(F21=$B$59),LARGE(Formules!$D$39:'Formules'!$M$39,1),RANK(F$9:F$23,F$9:F$23,0))</f>
        <v>10</v>
      </c>
      <c r="H21" s="103">
        <v>-100</v>
      </c>
      <c r="I21" s="107">
        <f>IF(OR(H21=$B$59),LARGE(Formules!$D$39:'Formules'!$M$39,1),RANK(H$9:H$23,H$9:H$23,0))</f>
        <v>10</v>
      </c>
      <c r="J21" s="103">
        <v>-100</v>
      </c>
      <c r="K21" s="107">
        <f>IF(OR(J21=$B$59),LARGE(Formules!$D$39:'Formules'!$M$39,1),RANK(J$9:J$23,J$9:J$23,0))</f>
        <v>10</v>
      </c>
      <c r="L21" s="103">
        <v>-100</v>
      </c>
      <c r="M21" s="107">
        <f>IF(OR(L21=$B$59),LARGE(Formules!$D$39:'Formules'!$M$39,1),RANK(L$9:L$23,L$9:L$23,0))</f>
        <v>10</v>
      </c>
      <c r="N21" s="323">
        <f t="shared" si="0"/>
        <v>60</v>
      </c>
      <c r="O21" s="40">
        <f>Formules!K21</f>
        <v>40</v>
      </c>
      <c r="P21" s="51">
        <f t="shared" si="1"/>
        <v>0</v>
      </c>
      <c r="Q21" s="172"/>
      <c r="R21" s="259">
        <f t="shared" si="2"/>
        <v>0</v>
      </c>
      <c r="S21" s="325">
        <f t="shared" si="4"/>
        <v>6</v>
      </c>
      <c r="T21" s="184"/>
      <c r="U21" s="75"/>
      <c r="V21" s="287"/>
      <c r="W21" s="287"/>
      <c r="X21" s="287"/>
      <c r="Y21" s="287"/>
      <c r="Z21" s="287"/>
      <c r="AA21" s="287"/>
      <c r="AB21" s="288"/>
      <c r="AC21" s="289"/>
      <c r="AD21" s="287"/>
      <c r="AE21" s="287"/>
      <c r="AF21" s="287"/>
      <c r="AG21" s="287"/>
      <c r="AH21" s="287"/>
      <c r="AI21" s="287"/>
      <c r="AJ21" s="288"/>
      <c r="AK21" s="44"/>
      <c r="AL21" s="66"/>
      <c r="AM21" s="66"/>
      <c r="AN21" s="66"/>
      <c r="AO21" s="66"/>
      <c r="AP21" s="66"/>
      <c r="AQ21" s="66"/>
      <c r="AR21" s="165"/>
      <c r="AS21" s="165"/>
    </row>
    <row r="22" spans="1:45" s="2" customFormat="1" ht="15.75" x14ac:dyDescent="0.25">
      <c r="A22" s="19" t="s">
        <v>137</v>
      </c>
      <c r="B22" s="103">
        <v>-100</v>
      </c>
      <c r="C22" s="105">
        <f>IF(OR(B22=$B$59),LARGE(Formules!$D$39:'Formules'!$M$39,1),RANK(B$9:B$23,B$9:B$23,0))</f>
        <v>10</v>
      </c>
      <c r="D22" s="103">
        <v>-100</v>
      </c>
      <c r="E22" s="106">
        <f>IF(OR(D22=$B$59),LARGE(Formules!$D$39:'Formules'!$M$39,1),RANK(D$9:D$23,D$9:D$23,0))+IF(OR(D22=-200),85,0)</f>
        <v>10</v>
      </c>
      <c r="F22" s="103">
        <v>-100</v>
      </c>
      <c r="G22" s="109">
        <f>IF(OR(F22=$B$59),LARGE(Formules!$D$39:'Formules'!$M$39,1),RANK(F$9:F$23,F$9:F$23,0))</f>
        <v>10</v>
      </c>
      <c r="H22" s="103">
        <v>-100</v>
      </c>
      <c r="I22" s="107">
        <f>IF(OR(H22=$B$59),LARGE(Formules!$D$39:'Formules'!$M$39,1),RANK(H$9:H$23,H$9:H$23,0))</f>
        <v>10</v>
      </c>
      <c r="J22" s="103">
        <v>-100</v>
      </c>
      <c r="K22" s="107">
        <f>IF(OR(J22=$B$59),LARGE(Formules!$D$39:'Formules'!$M$39,1),RANK(J$9:J$23,J$9:J$23,0))</f>
        <v>10</v>
      </c>
      <c r="L22" s="103">
        <v>-100</v>
      </c>
      <c r="M22" s="107">
        <f>IF(OR(L22=$B$59),LARGE(Formules!$D$39:'Formules'!$M$39,1),RANK(L$9:L$23,L$9:L$23,0))</f>
        <v>10</v>
      </c>
      <c r="N22" s="323">
        <f t="shared" si="0"/>
        <v>60</v>
      </c>
      <c r="O22" s="40">
        <f>Formules!K22</f>
        <v>40</v>
      </c>
      <c r="P22" s="51">
        <f t="shared" si="1"/>
        <v>0</v>
      </c>
      <c r="Q22" s="170"/>
      <c r="R22" s="259">
        <f t="shared" si="2"/>
        <v>0</v>
      </c>
      <c r="S22" s="325">
        <f t="shared" si="4"/>
        <v>6</v>
      </c>
      <c r="T22" s="97"/>
      <c r="U22" s="75"/>
      <c r="V22" s="287"/>
      <c r="W22" s="287"/>
      <c r="X22" s="287"/>
      <c r="Y22" s="287"/>
      <c r="Z22" s="287"/>
      <c r="AA22" s="287"/>
      <c r="AB22" s="288"/>
      <c r="AC22" s="289"/>
      <c r="AD22" s="287"/>
      <c r="AE22" s="287"/>
      <c r="AF22" s="287"/>
      <c r="AG22" s="287"/>
      <c r="AH22" s="287"/>
      <c r="AI22" s="287"/>
      <c r="AJ22" s="288"/>
      <c r="AK22" s="44"/>
      <c r="AL22" s="66"/>
      <c r="AM22" s="66"/>
      <c r="AN22" s="66"/>
      <c r="AO22" s="66"/>
      <c r="AP22" s="66"/>
      <c r="AQ22" s="66"/>
      <c r="AR22" s="165"/>
      <c r="AS22" s="165"/>
    </row>
    <row r="23" spans="1:45" s="2" customFormat="1" ht="16.5" thickBot="1" x14ac:dyDescent="0.3">
      <c r="A23" s="201" t="s">
        <v>94</v>
      </c>
      <c r="B23" s="103">
        <v>-100</v>
      </c>
      <c r="C23" s="105">
        <f>IF(OR(B23=$B$59),LARGE(Formules!$D$39:'Formules'!$M$39,1),RANK(B$9:B$23,B$9:B$23,0))</f>
        <v>10</v>
      </c>
      <c r="D23" s="103">
        <v>-100</v>
      </c>
      <c r="E23" s="203">
        <f>IF(OR(D23=$B$59),LARGE(Formules!$D$39:'Formules'!$M$39,1),RANK(D$9:D$23,D$9:D$23,0))+IF(OR(D23=-200),85,0)</f>
        <v>10</v>
      </c>
      <c r="F23" s="103">
        <v>-100</v>
      </c>
      <c r="G23" s="204">
        <f>IF(OR(F23=$B$59),LARGE(Formules!$D$39:'Formules'!$M$39,1),RANK(F$9:F$23,F$9:F$23,0))</f>
        <v>10</v>
      </c>
      <c r="H23" s="103">
        <v>-100</v>
      </c>
      <c r="I23" s="205">
        <f>IF(OR(H23=$B$59),LARGE(Formules!$D$39:'Formules'!$M$39,1),RANK(H$9:H$23,H$9:H$23,0))</f>
        <v>10</v>
      </c>
      <c r="J23" s="202">
        <v>-100</v>
      </c>
      <c r="K23" s="205">
        <f>IF(OR(J23=$B$59),LARGE(Formules!$D$39:'Formules'!$M$39,1),RANK(J$9:J$23,J$9:J$23,0))</f>
        <v>10</v>
      </c>
      <c r="L23" s="202">
        <v>-100</v>
      </c>
      <c r="M23" s="205">
        <f>IF(OR(L23=$B$59),LARGE(Formules!$D$39:'Formules'!$M$39,1),RANK(L$9:L$23,L$9:L$23,0))</f>
        <v>10</v>
      </c>
      <c r="N23" s="324">
        <f t="shared" si="0"/>
        <v>60</v>
      </c>
      <c r="O23" s="206">
        <f>Formules!K23</f>
        <v>40</v>
      </c>
      <c r="P23" s="207">
        <f t="shared" si="1"/>
        <v>0</v>
      </c>
      <c r="Q23" s="208"/>
      <c r="R23" s="261">
        <f t="shared" si="2"/>
        <v>0</v>
      </c>
      <c r="S23" s="326">
        <f t="shared" si="4"/>
        <v>6</v>
      </c>
      <c r="T23" s="97"/>
      <c r="U23" s="75"/>
      <c r="V23" s="287"/>
      <c r="W23" s="287"/>
      <c r="X23" s="287"/>
      <c r="Y23" s="287"/>
      <c r="Z23" s="287"/>
      <c r="AA23" s="287"/>
      <c r="AB23" s="288"/>
      <c r="AC23" s="289"/>
      <c r="AD23" s="287"/>
      <c r="AE23" s="287"/>
      <c r="AF23" s="287"/>
      <c r="AG23" s="287"/>
      <c r="AH23" s="287"/>
      <c r="AI23" s="287"/>
      <c r="AJ23" s="288"/>
      <c r="AK23" s="44"/>
      <c r="AL23" s="66"/>
      <c r="AM23" s="66"/>
      <c r="AN23" s="66"/>
      <c r="AO23" s="66"/>
      <c r="AP23" s="66"/>
      <c r="AQ23" s="66"/>
      <c r="AR23" s="165"/>
      <c r="AS23" s="165"/>
    </row>
    <row r="24" spans="1:45" s="2" customFormat="1" ht="15.75" x14ac:dyDescent="0.25">
      <c r="A24" s="219" t="s">
        <v>93</v>
      </c>
      <c r="B24" s="209">
        <f>COUNTIFS(B9:B23,-100)</f>
        <v>9</v>
      </c>
      <c r="C24" s="210">
        <f>SUM(15-B24)</f>
        <v>6</v>
      </c>
      <c r="D24" s="211">
        <f>COUNTIFS(D9:D23,-100)</f>
        <v>7</v>
      </c>
      <c r="E24" s="212">
        <f>SUM(15-D24)</f>
        <v>8</v>
      </c>
      <c r="F24" s="213">
        <f>COUNTIFS(F9:F23,-100)</f>
        <v>5</v>
      </c>
      <c r="G24" s="214">
        <f>SUM(15-F24)</f>
        <v>10</v>
      </c>
      <c r="H24" s="211">
        <f>COUNTIFS(H9:H23,-100)</f>
        <v>5</v>
      </c>
      <c r="I24" s="210">
        <f>SUM(15-H24)</f>
        <v>10</v>
      </c>
      <c r="J24" s="209">
        <f>COUNTIFS(J9:J23,-100)</f>
        <v>6</v>
      </c>
      <c r="K24" s="210">
        <f>SUM(15-J24)</f>
        <v>9</v>
      </c>
      <c r="L24" s="211">
        <f>COUNTIFS(L9:L23,-100)</f>
        <v>7</v>
      </c>
      <c r="M24" s="210">
        <f>SUM(15-L24)</f>
        <v>8</v>
      </c>
      <c r="N24" s="215"/>
      <c r="O24" s="216"/>
      <c r="P24" s="217"/>
      <c r="Q24" s="218"/>
      <c r="R24" s="262"/>
      <c r="S24" s="220"/>
      <c r="T24" s="162"/>
      <c r="U24" s="77"/>
      <c r="V24" s="77"/>
      <c r="W24" s="67"/>
      <c r="X24" s="67"/>
      <c r="Y24" s="67"/>
      <c r="Z24" s="67"/>
      <c r="AA24" s="77"/>
      <c r="AB24" s="68"/>
      <c r="AC24" s="289"/>
      <c r="AD24" s="67"/>
      <c r="AE24" s="67"/>
      <c r="AF24" s="67"/>
      <c r="AG24" s="67"/>
      <c r="AH24" s="67"/>
      <c r="AI24" s="67"/>
      <c r="AJ24" s="69"/>
      <c r="AK24" s="44"/>
      <c r="AL24" s="66"/>
      <c r="AM24" s="66"/>
      <c r="AN24" s="66"/>
      <c r="AO24" s="66"/>
      <c r="AP24" s="66"/>
      <c r="AQ24" s="66"/>
      <c r="AR24" s="165"/>
      <c r="AS24" s="165"/>
    </row>
    <row r="25" spans="1:45" s="2" customFormat="1" ht="15" x14ac:dyDescent="0.2">
      <c r="A25" s="221" t="s">
        <v>92</v>
      </c>
      <c r="B25" s="126" t="s">
        <v>9</v>
      </c>
      <c r="C25" s="187" t="s">
        <v>91</v>
      </c>
      <c r="D25" s="126" t="s">
        <v>9</v>
      </c>
      <c r="E25" s="186" t="s">
        <v>91</v>
      </c>
      <c r="F25" s="127" t="s">
        <v>9</v>
      </c>
      <c r="G25" s="185" t="s">
        <v>91</v>
      </c>
      <c r="H25" s="126" t="s">
        <v>9</v>
      </c>
      <c r="I25" s="188" t="s">
        <v>91</v>
      </c>
      <c r="J25" s="127" t="s">
        <v>9</v>
      </c>
      <c r="K25" s="187" t="s">
        <v>91</v>
      </c>
      <c r="L25" s="127" t="s">
        <v>9</v>
      </c>
      <c r="M25" s="188" t="s">
        <v>91</v>
      </c>
      <c r="N25" s="71"/>
      <c r="O25" s="174"/>
      <c r="P25" s="72" t="s">
        <v>5</v>
      </c>
      <c r="Q25" s="73"/>
      <c r="R25" s="263"/>
      <c r="S25" s="222"/>
      <c r="T25"/>
      <c r="U25"/>
      <c r="V25" s="41"/>
      <c r="W25" s="41"/>
      <c r="X25" s="41"/>
      <c r="Y25" s="41"/>
      <c r="Z25" s="41"/>
      <c r="AA25" s="41"/>
      <c r="AB25" s="41"/>
    </row>
    <row r="26" spans="1:45" ht="16.5" thickBot="1" x14ac:dyDescent="0.3">
      <c r="A26" s="223"/>
      <c r="B26" s="194">
        <f>SUM(B9:B23)+B24*100</f>
        <v>2002</v>
      </c>
      <c r="C26" s="195"/>
      <c r="D26" s="194">
        <f>SUM(D9:D23)+D24*100+D27*200</f>
        <v>1203</v>
      </c>
      <c r="E26" s="196"/>
      <c r="F26" s="194">
        <f>SUM(F9:F23)+F24*100</f>
        <v>4440</v>
      </c>
      <c r="G26" s="195"/>
      <c r="H26" s="194">
        <f>SUM(H9:H23)+H24*100</f>
        <v>7923</v>
      </c>
      <c r="I26" s="195"/>
      <c r="J26" s="194">
        <f>SUM(J9:J23)+J24*100</f>
        <v>27403</v>
      </c>
      <c r="K26" s="195"/>
      <c r="L26" s="194">
        <f>SUM(L9:L23)+L24*100</f>
        <v>14880</v>
      </c>
      <c r="M26" s="197"/>
      <c r="N26" s="198"/>
      <c r="O26" s="198"/>
      <c r="P26" s="199">
        <f>SUM(P9:P23)</f>
        <v>57851</v>
      </c>
      <c r="Q26" s="200"/>
      <c r="R26" s="264"/>
      <c r="S26" s="224"/>
      <c r="V26" s="290"/>
      <c r="W26" s="9"/>
      <c r="X26" s="290"/>
      <c r="Y26" s="290"/>
      <c r="Z26" s="290"/>
      <c r="AA26" s="76"/>
      <c r="AB26" s="9"/>
      <c r="AD26" s="290"/>
      <c r="AE26" s="9"/>
      <c r="AF26" s="9"/>
      <c r="AG26" s="9"/>
      <c r="AH26" s="9"/>
      <c r="AI26" s="9"/>
      <c r="AJ26" s="9"/>
    </row>
    <row r="27" spans="1:45" ht="15.75" x14ac:dyDescent="0.25">
      <c r="A27" s="7"/>
      <c r="B27" s="54"/>
      <c r="C27" s="104"/>
      <c r="D27" s="54"/>
      <c r="E27" s="104"/>
      <c r="F27" s="54"/>
      <c r="G27" s="104"/>
      <c r="H27" s="54"/>
      <c r="I27" s="104"/>
      <c r="J27" s="54"/>
      <c r="K27" s="104"/>
      <c r="L27" s="54"/>
      <c r="M27" s="104"/>
      <c r="N27" s="104"/>
      <c r="O27" s="7"/>
      <c r="P27" s="343"/>
      <c r="Q27" s="344"/>
      <c r="R27" s="14"/>
      <c r="S27" s="14"/>
      <c r="V27" s="9"/>
      <c r="W27" s="9"/>
      <c r="X27" s="9"/>
      <c r="Y27" s="76"/>
      <c r="Z27" s="76"/>
      <c r="AA27" s="76"/>
      <c r="AB27" s="157"/>
      <c r="AD27" s="157"/>
      <c r="AE27" s="9"/>
      <c r="AF27" s="9"/>
      <c r="AG27" s="9"/>
      <c r="AH27" s="9"/>
      <c r="AI27" s="9"/>
      <c r="AJ27" s="9"/>
    </row>
    <row r="28" spans="1:45" ht="15.75" x14ac:dyDescent="0.25">
      <c r="A28" s="7"/>
      <c r="B28" s="13"/>
      <c r="C28" s="322"/>
      <c r="D28" s="53"/>
      <c r="E28" s="54"/>
      <c r="F28" s="55"/>
      <c r="G28" s="52"/>
      <c r="H28" s="55"/>
      <c r="I28" s="52"/>
      <c r="J28" s="55"/>
      <c r="K28" s="52"/>
      <c r="L28" s="55"/>
      <c r="M28" s="52"/>
      <c r="N28" s="55"/>
      <c r="O28" s="7"/>
      <c r="P28" s="13"/>
      <c r="Q28" s="14"/>
      <c r="R28" s="14"/>
      <c r="S28" s="14"/>
      <c r="V28" s="292"/>
      <c r="W28" s="157"/>
      <c r="X28" s="9"/>
      <c r="Y28" s="76"/>
      <c r="Z28" s="76"/>
      <c r="AA28" s="76"/>
      <c r="AB28" s="157"/>
      <c r="AD28" s="9"/>
      <c r="AE28" s="9"/>
      <c r="AF28" s="9"/>
      <c r="AG28" s="9"/>
      <c r="AH28" s="9"/>
      <c r="AI28" s="9"/>
      <c r="AJ28" s="9"/>
    </row>
    <row r="29" spans="1:45" ht="15.75" x14ac:dyDescent="0.25">
      <c r="A29" s="96"/>
      <c r="B29" s="96"/>
      <c r="C29" s="4"/>
      <c r="D29" s="254"/>
      <c r="E29" s="97"/>
      <c r="F29" s="54"/>
      <c r="G29" s="54"/>
      <c r="I29" s="52"/>
      <c r="K29" s="52"/>
      <c r="L29" s="55"/>
      <c r="M29" s="52"/>
      <c r="N29" s="55"/>
      <c r="O29" s="7"/>
      <c r="P29" s="13"/>
      <c r="Q29" s="14"/>
      <c r="R29" s="14"/>
      <c r="S29" s="14"/>
      <c r="T29" s="5"/>
      <c r="V29" s="9"/>
      <c r="W29" s="9"/>
      <c r="X29" s="9"/>
      <c r="Y29" s="76"/>
      <c r="Z29" s="76"/>
      <c r="AA29" s="76"/>
      <c r="AB29" s="157"/>
      <c r="AD29" s="9"/>
      <c r="AE29" s="9"/>
      <c r="AF29" s="9"/>
      <c r="AG29" s="9"/>
      <c r="AH29" s="9"/>
      <c r="AI29" s="9"/>
      <c r="AJ29" s="9"/>
    </row>
    <row r="30" spans="1:45" ht="15.75" x14ac:dyDescent="0.25">
      <c r="A30" s="96"/>
      <c r="B30" s="54"/>
      <c r="C30" s="104"/>
      <c r="D30" s="54"/>
      <c r="E30" s="104"/>
      <c r="F30" s="54"/>
      <c r="G30" s="54"/>
      <c r="H30" s="54"/>
      <c r="I30" s="52"/>
      <c r="K30" s="52"/>
      <c r="L30" s="55"/>
      <c r="M30" s="52"/>
      <c r="N30" s="55"/>
      <c r="O30" s="7"/>
      <c r="P30" s="13"/>
      <c r="Q30" s="14"/>
      <c r="R30" s="14"/>
      <c r="S30" s="14"/>
      <c r="Y30" s="43"/>
      <c r="Z30" s="43"/>
      <c r="AA30" s="43"/>
      <c r="AB30" s="45"/>
    </row>
    <row r="31" spans="1:45" ht="1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7"/>
      <c r="P31" s="8"/>
      <c r="Q31" s="9"/>
      <c r="Y31" s="43"/>
      <c r="Z31" s="43"/>
      <c r="AA31" s="43"/>
    </row>
    <row r="32" spans="1:45" ht="15.75" x14ac:dyDescent="0.25">
      <c r="A32" s="175" t="s">
        <v>54</v>
      </c>
      <c r="B32" s="330"/>
      <c r="C32" s="336"/>
      <c r="D32" s="330"/>
      <c r="E32" s="336"/>
      <c r="F32" s="334"/>
      <c r="G32" s="335"/>
      <c r="H32" s="21"/>
      <c r="I32" s="19"/>
      <c r="J32" s="16"/>
      <c r="K32" s="21"/>
      <c r="L32" s="244"/>
      <c r="M32" s="267"/>
      <c r="N32" s="253"/>
      <c r="P32" s="35" t="s">
        <v>56</v>
      </c>
      <c r="Q32" s="57"/>
      <c r="R32" s="58"/>
      <c r="S32" s="58"/>
      <c r="AB32" s="42"/>
    </row>
    <row r="33" spans="1:245" ht="15.75" x14ac:dyDescent="0.25">
      <c r="A33" s="29"/>
      <c r="B33" s="331">
        <v>1</v>
      </c>
      <c r="C33" s="331"/>
      <c r="D33" s="337">
        <v>2</v>
      </c>
      <c r="E33" s="338"/>
      <c r="F33" s="332">
        <v>3</v>
      </c>
      <c r="G33" s="333"/>
      <c r="H33" s="349">
        <v>4</v>
      </c>
      <c r="I33" s="350"/>
      <c r="J33" s="16"/>
      <c r="K33" s="27"/>
      <c r="L33" s="244"/>
      <c r="M33" s="267"/>
      <c r="N33" s="253"/>
      <c r="P33" s="56" t="s">
        <v>70</v>
      </c>
      <c r="Q33" s="57"/>
      <c r="R33" s="58"/>
      <c r="S33" s="58"/>
    </row>
    <row r="34" spans="1:245" ht="15.75" x14ac:dyDescent="0.25">
      <c r="A34" s="94"/>
      <c r="B34" s="331" t="s">
        <v>7</v>
      </c>
      <c r="C34" s="331"/>
      <c r="D34" s="337" t="s">
        <v>2</v>
      </c>
      <c r="E34" s="338"/>
      <c r="F34" s="331" t="s">
        <v>1</v>
      </c>
      <c r="G34" s="333"/>
      <c r="H34" s="327" t="s">
        <v>13</v>
      </c>
      <c r="I34" s="351"/>
      <c r="J34" s="23"/>
      <c r="K34" s="28"/>
      <c r="L34" s="244"/>
      <c r="M34" s="268"/>
      <c r="N34" s="95" t="s">
        <v>105</v>
      </c>
      <c r="P34" s="60" t="s">
        <v>66</v>
      </c>
      <c r="Q34" s="58"/>
      <c r="R34" s="58"/>
      <c r="S34" s="58"/>
      <c r="Z34" s="5"/>
    </row>
    <row r="35" spans="1:245" ht="15.75" x14ac:dyDescent="0.25">
      <c r="A35" s="30"/>
      <c r="B35" s="342" t="s">
        <v>11</v>
      </c>
      <c r="C35" s="342"/>
      <c r="D35" s="347" t="s">
        <v>12</v>
      </c>
      <c r="E35" s="338"/>
      <c r="F35" s="332" t="s">
        <v>8</v>
      </c>
      <c r="G35" s="333"/>
      <c r="H35" s="327" t="s">
        <v>95</v>
      </c>
      <c r="I35" s="351"/>
      <c r="J35" s="23"/>
      <c r="K35" s="28"/>
      <c r="L35" s="245"/>
      <c r="M35" s="266"/>
      <c r="N35" s="95" t="s">
        <v>106</v>
      </c>
      <c r="P35" s="119" t="s">
        <v>67</v>
      </c>
      <c r="Q35" s="61"/>
      <c r="R35" s="58"/>
      <c r="S35" s="58"/>
      <c r="AA35" s="5"/>
      <c r="AB35" s="42"/>
    </row>
    <row r="36" spans="1:245" ht="15.75" x14ac:dyDescent="0.25">
      <c r="A36" s="22"/>
      <c r="B36" s="345">
        <v>45844</v>
      </c>
      <c r="C36" s="345"/>
      <c r="D36" s="348">
        <v>45865</v>
      </c>
      <c r="E36" s="338"/>
      <c r="F36" s="345">
        <v>45921</v>
      </c>
      <c r="G36" s="346"/>
      <c r="H36" s="352" t="s">
        <v>14</v>
      </c>
      <c r="I36" s="351"/>
      <c r="J36" s="23"/>
      <c r="K36" s="28"/>
      <c r="L36" s="245"/>
      <c r="M36" s="269" t="s">
        <v>104</v>
      </c>
      <c r="N36" s="253"/>
      <c r="P36" s="4"/>
      <c r="Q36" s="62"/>
      <c r="R36" s="58"/>
      <c r="S36" s="58"/>
      <c r="V36" s="43"/>
      <c r="W36" s="43"/>
      <c r="X36" s="43"/>
      <c r="AB36" s="42"/>
    </row>
    <row r="37" spans="1:245" s="1" customFormat="1" ht="15.75" x14ac:dyDescent="0.25">
      <c r="A37" s="30" t="s">
        <v>0</v>
      </c>
      <c r="B37" s="341"/>
      <c r="C37" s="341"/>
      <c r="D37" s="339"/>
      <c r="E37" s="340"/>
      <c r="F37" s="331"/>
      <c r="G37" s="333"/>
      <c r="H37" s="327"/>
      <c r="I37" s="328"/>
      <c r="J37" s="31" t="s">
        <v>15</v>
      </c>
      <c r="K37" s="33" t="s">
        <v>18</v>
      </c>
      <c r="L37" s="34" t="s">
        <v>19</v>
      </c>
      <c r="M37" s="95" t="s">
        <v>102</v>
      </c>
      <c r="N37" s="33" t="s">
        <v>15</v>
      </c>
      <c r="P37" s="124" t="s">
        <v>68</v>
      </c>
      <c r="Q37" s="61"/>
      <c r="R37" s="58"/>
      <c r="S37" s="58"/>
      <c r="T37"/>
      <c r="U37"/>
      <c r="V37" s="43"/>
      <c r="W37" s="43"/>
      <c r="X37" s="43"/>
      <c r="Y37"/>
      <c r="Z37"/>
      <c r="AA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</row>
    <row r="38" spans="1:245" ht="15.75" x14ac:dyDescent="0.25">
      <c r="A38" s="30"/>
      <c r="B38" s="93" t="s">
        <v>3</v>
      </c>
      <c r="C38" s="93" t="s">
        <v>6</v>
      </c>
      <c r="D38" s="125" t="s">
        <v>3</v>
      </c>
      <c r="E38" s="176" t="s">
        <v>6</v>
      </c>
      <c r="F38" s="93" t="s">
        <v>3</v>
      </c>
      <c r="G38" s="177" t="s">
        <v>6</v>
      </c>
      <c r="H38" s="182" t="s">
        <v>3</v>
      </c>
      <c r="I38" s="176" t="s">
        <v>6</v>
      </c>
      <c r="J38" s="32" t="s">
        <v>3</v>
      </c>
      <c r="K38" s="31" t="s">
        <v>17</v>
      </c>
      <c r="L38" s="31" t="s">
        <v>17</v>
      </c>
      <c r="M38" s="270" t="s">
        <v>103</v>
      </c>
      <c r="N38" s="31" t="s">
        <v>17</v>
      </c>
      <c r="P38" s="124" t="s">
        <v>69</v>
      </c>
      <c r="Q38" s="61"/>
      <c r="R38" s="58"/>
      <c r="S38" s="58"/>
      <c r="V38" s="163"/>
      <c r="W38" s="163"/>
      <c r="X38" s="163"/>
      <c r="Y38" s="163"/>
      <c r="Z38" s="163"/>
      <c r="AA38" s="163"/>
    </row>
    <row r="39" spans="1:245" ht="15.75" x14ac:dyDescent="0.25">
      <c r="A39" s="11" t="str">
        <f t="shared" ref="A39:A51" si="5">A9</f>
        <v>Ard van den Berg</v>
      </c>
      <c r="B39" s="102">
        <v>282</v>
      </c>
      <c r="C39" s="106">
        <f>IF(OR(B39=$B$59),LARGE(Formules!$D$39:'Formules'!$M$39,1),RANK(B$39:B$53,B$39:B$53,0))</f>
        <v>3</v>
      </c>
      <c r="D39" s="102">
        <v>722</v>
      </c>
      <c r="E39" s="106">
        <f>IF(OR(D39=$B$59),LARGE(Formules!$D$39:'Formules'!$M$39,1),RANK(D$39:D$53,D$39:D$53,0))</f>
        <v>2</v>
      </c>
      <c r="F39" s="102">
        <v>-100</v>
      </c>
      <c r="G39" s="106">
        <f>IF(OR(F39=$B$59),LARGE(Formules!$D$39:'Formules'!$M$39,1),RANK(F$39:F$53,F$39:F$53,0))</f>
        <v>10</v>
      </c>
      <c r="H39" s="102">
        <v>-100</v>
      </c>
      <c r="I39" s="250">
        <f>IF(OR(H39=$B$59),LARGE(Formules!$D$39:'Formules'!$M$39,1),RANK(H$39:H$53,H$39:H$53,0))</f>
        <v>10</v>
      </c>
      <c r="J39" s="50">
        <f ca="1">SUMIF(B39:H39,"&lt;&gt;-100",B39:F39)-C39-E39-G39</f>
        <v>1004</v>
      </c>
      <c r="K39" s="115">
        <f>SUM(C39+E39+G39)</f>
        <v>15</v>
      </c>
      <c r="L39" s="248">
        <f>SUM(N9)</f>
        <v>38</v>
      </c>
      <c r="M39" s="273">
        <f>SUM(N39+I39)</f>
        <v>63</v>
      </c>
      <c r="N39" s="265">
        <f>(K39+L39)</f>
        <v>53</v>
      </c>
      <c r="O39" s="6"/>
      <c r="P39" s="120"/>
      <c r="Q39" s="62"/>
      <c r="R39" s="70"/>
      <c r="S39" s="70"/>
      <c r="V39" s="67"/>
      <c r="W39" s="67"/>
      <c r="X39" s="67"/>
      <c r="Y39" s="132"/>
      <c r="Z39" s="66"/>
      <c r="AA39" s="66"/>
      <c r="AB39" s="42"/>
    </row>
    <row r="40" spans="1:245" ht="15.75" x14ac:dyDescent="0.25">
      <c r="A40" s="11" t="str">
        <f t="shared" si="5"/>
        <v>Arie Arts</v>
      </c>
      <c r="B40" s="102">
        <v>-100</v>
      </c>
      <c r="C40" s="105">
        <f>IF(OR(B40=$B$59),LARGE(Formules!$D$39:'Formules'!$M$39,1),RANK(B$39:B$53,B$39:B$53,0))</f>
        <v>10</v>
      </c>
      <c r="D40" s="102">
        <v>-100</v>
      </c>
      <c r="E40" s="105">
        <f>IF(OR(D40=$B$59),LARGE(Formules!$D$39:'Formules'!$M$39,1),RANK(D$39:D$53,D$39:D$53,0))</f>
        <v>10</v>
      </c>
      <c r="F40" s="102">
        <v>-100</v>
      </c>
      <c r="G40" s="106">
        <f>IF(OR(F40=$B$59),LARGE(Formules!$D$39:'Formules'!$M$39,1),RANK(F$39:F$53,F$39:F$53,0))</f>
        <v>10</v>
      </c>
      <c r="H40" s="102">
        <v>-100</v>
      </c>
      <c r="I40" s="250">
        <f>IF(OR(H40=$B$59),LARGE(Formules!$D$39:'Formules'!$M$39,1),RANK(H$39:H$53,H$39:H$53,0))</f>
        <v>10</v>
      </c>
      <c r="J40" s="50">
        <f t="shared" ref="J40:J53" ca="1" si="6">SUMIF(B40:H40,"&lt;&gt;-100",B40:F40)-C40-E40-G40</f>
        <v>0</v>
      </c>
      <c r="K40" s="115">
        <f t="shared" ref="K40:K53" si="7">SUM(C40+E40+G40)</f>
        <v>30</v>
      </c>
      <c r="L40" s="248">
        <f t="shared" ref="L40:L53" si="8">SUM(N10)</f>
        <v>60</v>
      </c>
      <c r="M40" s="274">
        <f t="shared" ref="M40:M53" si="9">SUM(N40+I40)</f>
        <v>100</v>
      </c>
      <c r="N40" s="265">
        <f t="shared" ref="N40:N53" si="10">SUM(K40:L40)</f>
        <v>90</v>
      </c>
      <c r="O40" s="6"/>
      <c r="P40" s="35" t="s">
        <v>55</v>
      </c>
      <c r="Q40" s="63"/>
      <c r="R40" s="44"/>
      <c r="S40" s="44"/>
      <c r="V40" s="66"/>
      <c r="W40" s="66"/>
      <c r="X40" s="66"/>
      <c r="Y40" s="132"/>
      <c r="Z40" s="66"/>
      <c r="AA40" s="66"/>
    </row>
    <row r="41" spans="1:245" ht="15.75" x14ac:dyDescent="0.25">
      <c r="A41" s="12" t="str">
        <f t="shared" si="5"/>
        <v>Frans Bonants</v>
      </c>
      <c r="B41" s="102">
        <v>780</v>
      </c>
      <c r="C41" s="105">
        <f>IF(OR(B41=$B$59),LARGE(Formules!$D$39:'Formules'!$M$39,1),RANK(B$39:B$53,B$39:B$53,0))</f>
        <v>1</v>
      </c>
      <c r="D41" s="102">
        <v>382</v>
      </c>
      <c r="E41" s="106">
        <f>IF(OR(D41=$B$59),LARGE(Formules!$D$39:'Formules'!$M$39,1),RANK(D$39:D$53,D$39:D$53,0))</f>
        <v>4</v>
      </c>
      <c r="F41" s="102">
        <v>5069</v>
      </c>
      <c r="G41" s="106">
        <f>IF(OR(F41=$B$59),LARGE(Formules!$D$39:'Formules'!$M$39,1),RANK(F$39:F$53,F$39:F$53,0))</f>
        <v>1</v>
      </c>
      <c r="H41" s="102">
        <v>-100</v>
      </c>
      <c r="I41" s="250">
        <f>IF(OR(H41=$B$59),LARGE(Formules!$D$39:'Formules'!$M$39,1),RANK(H$39:H$53,H$39:H$53,0))</f>
        <v>10</v>
      </c>
      <c r="J41" s="50">
        <f t="shared" ca="1" si="6"/>
        <v>6231</v>
      </c>
      <c r="K41" s="115">
        <f t="shared" si="7"/>
        <v>6</v>
      </c>
      <c r="L41" s="248">
        <f t="shared" si="8"/>
        <v>24</v>
      </c>
      <c r="M41" s="274">
        <f t="shared" si="9"/>
        <v>40</v>
      </c>
      <c r="N41" s="265">
        <f t="shared" si="10"/>
        <v>30</v>
      </c>
      <c r="O41" s="6"/>
      <c r="P41" s="42"/>
      <c r="Q41" s="63"/>
      <c r="R41" s="44"/>
      <c r="S41" s="44"/>
      <c r="V41" s="66"/>
      <c r="W41" s="66"/>
      <c r="X41" s="66"/>
      <c r="Y41" s="132"/>
      <c r="Z41" s="66"/>
      <c r="AA41" s="66"/>
    </row>
    <row r="42" spans="1:245" ht="15.75" x14ac:dyDescent="0.25">
      <c r="A42" s="11" t="str">
        <f t="shared" si="5"/>
        <v>Gerrie Michielsen</v>
      </c>
      <c r="B42" s="102">
        <v>-100</v>
      </c>
      <c r="C42" s="105">
        <f>IF(OR(B42=$B$59),LARGE(Formules!$D$39:'Formules'!$M$39,1),RANK(B$39:B$53,B$39:B$53,0))</f>
        <v>10</v>
      </c>
      <c r="D42" s="102">
        <v>-100</v>
      </c>
      <c r="E42" s="106">
        <f>IF(OR(D42=$B$59),LARGE(Formules!$D$39:'Formules'!$M$39,1),RANK(D$39:D$53,D$39:D$53,0))</f>
        <v>10</v>
      </c>
      <c r="F42" s="102">
        <v>-100</v>
      </c>
      <c r="G42" s="106">
        <f>IF(OR(F42=$B$59),LARGE(Formules!$D$39:'Formules'!$M$39,1),RANK(F$39:F$53,F$39:F$53,0))</f>
        <v>10</v>
      </c>
      <c r="H42" s="102">
        <v>-100</v>
      </c>
      <c r="I42" s="250">
        <f>IF(OR(H42=$B$59),LARGE(Formules!$D$39:'Formules'!$M$39,1),RANK(H$39:H$53,H$39:H$53,0))</f>
        <v>10</v>
      </c>
      <c r="J42" s="50">
        <f t="shared" ca="1" si="6"/>
        <v>0</v>
      </c>
      <c r="K42" s="115">
        <f t="shared" si="7"/>
        <v>30</v>
      </c>
      <c r="L42" s="248">
        <f t="shared" si="8"/>
        <v>60</v>
      </c>
      <c r="M42" s="274">
        <f t="shared" si="9"/>
        <v>100</v>
      </c>
      <c r="N42" s="265">
        <f t="shared" si="10"/>
        <v>90</v>
      </c>
      <c r="O42" s="6"/>
      <c r="P42" s="120"/>
      <c r="Q42" s="63"/>
      <c r="R42" s="44"/>
      <c r="S42" s="44"/>
      <c r="V42" s="66"/>
      <c r="W42" s="66"/>
      <c r="X42" s="66"/>
      <c r="Y42" s="132"/>
      <c r="Z42" s="66"/>
      <c r="AA42" s="66"/>
    </row>
    <row r="43" spans="1:245" s="4" customFormat="1" ht="15.75" x14ac:dyDescent="0.25">
      <c r="A43" s="12" t="str">
        <f t="shared" si="5"/>
        <v>Henny van Daal</v>
      </c>
      <c r="B43" s="102">
        <v>-100</v>
      </c>
      <c r="C43" s="105">
        <f>IF(OR(B43=$B$59),LARGE(Formules!$D$39:'Formules'!$M$39,1),RANK(B$39:B$53,B$39:B$53,0))</f>
        <v>10</v>
      </c>
      <c r="D43" s="102">
        <v>-100</v>
      </c>
      <c r="E43" s="106">
        <f>IF(OR(D43=$B$59),LARGE(Formules!$D$39:'Formules'!$M$39,1),RANK(D$39:D$53,D$39:D$53,0))</f>
        <v>10</v>
      </c>
      <c r="F43" s="102">
        <v>2785</v>
      </c>
      <c r="G43" s="106">
        <f>IF(OR(F43=$B$59),LARGE(Formules!$D$39:'Formules'!$M$39,1),RANK(F$39:F$53,F$39:F$53,0))</f>
        <v>2</v>
      </c>
      <c r="H43" s="102">
        <v>-100</v>
      </c>
      <c r="I43" s="250">
        <f>IF(OR(H43=$B$59),LARGE(Formules!$D$39:'Formules'!$M$39,1),RANK(H$39:H$53,H$39:H$53,0))</f>
        <v>10</v>
      </c>
      <c r="J43" s="50">
        <f t="shared" ca="1" si="6"/>
        <v>2785</v>
      </c>
      <c r="K43" s="115">
        <f t="shared" si="7"/>
        <v>22</v>
      </c>
      <c r="L43" s="248">
        <f t="shared" si="8"/>
        <v>46</v>
      </c>
      <c r="M43" s="274">
        <f t="shared" si="9"/>
        <v>78</v>
      </c>
      <c r="N43" s="265">
        <f t="shared" si="10"/>
        <v>68</v>
      </c>
      <c r="O43" s="6"/>
      <c r="P43" s="120"/>
      <c r="Q43" s="63"/>
      <c r="R43" s="44"/>
      <c r="S43" s="44"/>
      <c r="V43" s="66"/>
      <c r="W43" s="66"/>
      <c r="X43" s="66"/>
      <c r="Y43" s="132"/>
      <c r="Z43" s="66"/>
      <c r="AA43" s="66"/>
    </row>
    <row r="44" spans="1:245" s="4" customFormat="1" ht="15.75" x14ac:dyDescent="0.25">
      <c r="A44" s="11" t="str">
        <f t="shared" si="5"/>
        <v>Jan Arts</v>
      </c>
      <c r="B44" s="102">
        <v>-100</v>
      </c>
      <c r="C44" s="106">
        <f>IF(OR(B44=$B$59),LARGE(Formules!$D$39:'Formules'!$M$39,1),RANK(B$39:B$53,B$39:B$53,0))</f>
        <v>10</v>
      </c>
      <c r="D44" s="102">
        <v>251</v>
      </c>
      <c r="E44" s="105">
        <f>IF(OR(D44=$B$59),LARGE(Formules!$D$39:'Formules'!$M$39,1),RANK(D$39:D$53,D$39:D$53,0))</f>
        <v>7</v>
      </c>
      <c r="F44" s="102">
        <v>-100</v>
      </c>
      <c r="G44" s="106">
        <f>IF(OR(F44=$B$59),LARGE(Formules!$D$39:'Formules'!$M$39,1),RANK(F$39:F$53,F$39:F$53,0))</f>
        <v>10</v>
      </c>
      <c r="H44" s="102">
        <v>-100</v>
      </c>
      <c r="I44" s="250">
        <f>IF(OR(H44=$B$59),LARGE(Formules!$D$39:'Formules'!$M$39,1),RANK(H$39:H$53,H$39:H$53,0))</f>
        <v>10</v>
      </c>
      <c r="J44" s="50">
        <f t="shared" ca="1" si="6"/>
        <v>251</v>
      </c>
      <c r="K44" s="115">
        <f t="shared" si="7"/>
        <v>27</v>
      </c>
      <c r="L44" s="248">
        <f t="shared" si="8"/>
        <v>44</v>
      </c>
      <c r="M44" s="274">
        <f t="shared" si="9"/>
        <v>81</v>
      </c>
      <c r="N44" s="265">
        <f t="shared" si="10"/>
        <v>71</v>
      </c>
      <c r="O44" s="6"/>
      <c r="P44" s="49"/>
      <c r="Q44" s="63"/>
      <c r="R44" s="44"/>
      <c r="S44" s="44"/>
      <c r="V44" s="66"/>
      <c r="W44" s="66"/>
      <c r="X44" s="66"/>
      <c r="Y44" s="132"/>
      <c r="Z44" s="66"/>
      <c r="AA44" s="66"/>
    </row>
    <row r="45" spans="1:245" s="4" customFormat="1" ht="15.75" x14ac:dyDescent="0.25">
      <c r="A45" s="11" t="str">
        <f t="shared" si="5"/>
        <v>Jan Cornelissen</v>
      </c>
      <c r="B45" s="102">
        <v>258</v>
      </c>
      <c r="C45" s="106">
        <f>IF(OR(B45=$B$59),LARGE(Formules!$D$39:'Formules'!$M$39,1),RANK(B$39:B$53,B$39:B$53,0))</f>
        <v>4</v>
      </c>
      <c r="D45" s="102">
        <v>282</v>
      </c>
      <c r="E45" s="105">
        <f>IF(OR(D45=$B$59),LARGE(Formules!$D$39:'Formules'!$M$39,1),RANK(D$39:D$53,D$39:D$53,0))</f>
        <v>6</v>
      </c>
      <c r="F45" s="102">
        <v>116</v>
      </c>
      <c r="G45" s="106">
        <f>IF(OR(F45=$B$59),LARGE(Formules!$D$39:'Formules'!$M$39,1),RANK(F$39:F$53,F$39:F$53,0))</f>
        <v>5</v>
      </c>
      <c r="H45" s="102">
        <v>-100</v>
      </c>
      <c r="I45" s="250">
        <f>IF(OR(H45=$B$59),LARGE(Formules!$D$39:'Formules'!$M$39,1),RANK(H$39:H$53,H$39:H$53,0))</f>
        <v>10</v>
      </c>
      <c r="J45" s="50">
        <f t="shared" ca="1" si="6"/>
        <v>656</v>
      </c>
      <c r="K45" s="115">
        <f t="shared" si="7"/>
        <v>15</v>
      </c>
      <c r="L45" s="248">
        <f t="shared" si="8"/>
        <v>28</v>
      </c>
      <c r="M45" s="274">
        <f t="shared" si="9"/>
        <v>53</v>
      </c>
      <c r="N45" s="265">
        <f t="shared" si="10"/>
        <v>43</v>
      </c>
      <c r="O45" s="6"/>
      <c r="P45" s="49"/>
      <c r="Q45" s="63"/>
      <c r="R45" s="44"/>
      <c r="S45" s="44"/>
      <c r="V45" s="66"/>
      <c r="W45" s="66"/>
      <c r="X45" s="66"/>
      <c r="Y45" s="132"/>
      <c r="Z45" s="66"/>
      <c r="AA45" s="66"/>
    </row>
    <row r="46" spans="1:245" s="4" customFormat="1" ht="15.75" x14ac:dyDescent="0.25">
      <c r="A46" s="11" t="str">
        <f t="shared" si="5"/>
        <v>Man Verbroekken</v>
      </c>
      <c r="B46" s="102">
        <v>0</v>
      </c>
      <c r="C46" s="106">
        <f>IF(OR(B46=$B$59),LARGE(Formules!$D$39:'Formules'!$M$39,1),RANK(B$39:B$53,B$39:B$53,0))</f>
        <v>6</v>
      </c>
      <c r="D46" s="102">
        <v>102</v>
      </c>
      <c r="E46" s="105">
        <f>IF(OR(D46=$B$59),LARGE(Formules!$D$39:'Formules'!$M$39,1),RANK(D$39:D$53,D$39:D$53,0))</f>
        <v>9</v>
      </c>
      <c r="F46" s="102">
        <v>-100</v>
      </c>
      <c r="G46" s="106">
        <f>IF(OR(F46=$B$59),LARGE(Formules!$D$39:'Formules'!$M$39,1),RANK(F$39:F$53,F$39:F$53,0))</f>
        <v>10</v>
      </c>
      <c r="H46" s="102">
        <v>-100</v>
      </c>
      <c r="I46" s="250">
        <f>IF(OR(H46=$B$59),LARGE(Formules!$D$39:'Formules'!$M$39,1),RANK(H$39:H$53,H$39:H$53,0))</f>
        <v>10</v>
      </c>
      <c r="J46" s="50">
        <f t="shared" ca="1" si="6"/>
        <v>102</v>
      </c>
      <c r="K46" s="115">
        <f t="shared" si="7"/>
        <v>25</v>
      </c>
      <c r="L46" s="248">
        <f t="shared" si="8"/>
        <v>35</v>
      </c>
      <c r="M46" s="274">
        <f t="shared" si="9"/>
        <v>70</v>
      </c>
      <c r="N46" s="265">
        <f t="shared" si="10"/>
        <v>60</v>
      </c>
      <c r="O46" s="6"/>
      <c r="P46" s="49"/>
      <c r="Q46" s="63"/>
      <c r="R46" s="44"/>
      <c r="S46" s="44"/>
      <c r="V46" s="66"/>
      <c r="W46" s="66"/>
      <c r="X46" s="66"/>
      <c r="Y46" s="132"/>
      <c r="Z46" s="66"/>
      <c r="AA46" s="66"/>
    </row>
    <row r="47" spans="1:245" s="4" customFormat="1" ht="15.75" x14ac:dyDescent="0.25">
      <c r="A47" s="11" t="str">
        <f t="shared" si="5"/>
        <v>Ronnie van der Beek</v>
      </c>
      <c r="B47" s="102">
        <v>-100</v>
      </c>
      <c r="C47" s="106">
        <f>IF(OR(B47=$B$59),LARGE(Formules!$D$39:'Formules'!$M$39,1),RANK(B$39:B$53,B$39:B$53,0))</f>
        <v>10</v>
      </c>
      <c r="D47" s="102">
        <v>382</v>
      </c>
      <c r="E47" s="105">
        <f>IF(OR(D47=$B$59),LARGE(Formules!$D$39:'Formules'!$M$39,1),RANK(D$39:D$53,D$39:D$53,0))</f>
        <v>4</v>
      </c>
      <c r="F47" s="102">
        <v>-100</v>
      </c>
      <c r="G47" s="106">
        <f>IF(OR(F47=$B$59),LARGE(Formules!$D$39:'Formules'!$M$39,1),RANK(F$39:F$53,F$39:F$53,0))</f>
        <v>10</v>
      </c>
      <c r="H47" s="102">
        <v>-100</v>
      </c>
      <c r="I47" s="250">
        <f>IF(OR(H47=$B$59),LARGE(Formules!$D$39:'Formules'!$M$39,1),RANK(H$39:H$53,H$39:H$53,0))</f>
        <v>10</v>
      </c>
      <c r="J47" s="50">
        <f t="shared" ca="1" si="6"/>
        <v>382</v>
      </c>
      <c r="K47" s="115">
        <f t="shared" si="7"/>
        <v>24</v>
      </c>
      <c r="L47" s="248">
        <f t="shared" si="8"/>
        <v>22</v>
      </c>
      <c r="M47" s="274">
        <f t="shared" si="9"/>
        <v>56</v>
      </c>
      <c r="N47" s="265">
        <f t="shared" si="10"/>
        <v>46</v>
      </c>
      <c r="O47" s="6"/>
      <c r="P47" s="49"/>
      <c r="Q47" s="63"/>
      <c r="R47" s="44"/>
      <c r="S47" s="44"/>
      <c r="V47" s="66"/>
      <c r="W47" s="66"/>
      <c r="X47" s="66"/>
      <c r="Y47" s="132"/>
      <c r="Z47" s="66"/>
      <c r="AA47" s="66"/>
    </row>
    <row r="48" spans="1:245" s="4" customFormat="1" ht="15.75" x14ac:dyDescent="0.25">
      <c r="A48" s="11" t="str">
        <f t="shared" si="5"/>
        <v>Roy Verbroekken</v>
      </c>
      <c r="B48" s="102">
        <v>198</v>
      </c>
      <c r="C48" s="106">
        <f>IF(OR(B48=$B$59),LARGE(Formules!$D$39:'Formules'!$M$39,1),RANK(B$39:B$53,B$39:B$53,0))</f>
        <v>5</v>
      </c>
      <c r="D48" s="102">
        <v>459</v>
      </c>
      <c r="E48" s="106">
        <f>IF(OR(D48=$B$59),LARGE(Formules!$D$39:'Formules'!$M$39,1),RANK(D$39:D$53,D$39:D$53,0))</f>
        <v>3</v>
      </c>
      <c r="F48" s="102">
        <v>1887</v>
      </c>
      <c r="G48" s="106">
        <f>IF(OR(F48=$B$59),LARGE(Formules!$D$39:'Formules'!$M$39,1),RANK(F$39:F$53,F$39:F$53,0))</f>
        <v>3</v>
      </c>
      <c r="H48" s="102">
        <v>-100</v>
      </c>
      <c r="I48" s="250">
        <f>IF(OR(H48=$B$59),LARGE(Formules!$D$39:'Formules'!$M$39,1),RANK(H$39:H$53,H$39:H$53,0))</f>
        <v>10</v>
      </c>
      <c r="J48" s="50">
        <f t="shared" ca="1" si="6"/>
        <v>2544</v>
      </c>
      <c r="K48" s="115">
        <f t="shared" si="7"/>
        <v>11</v>
      </c>
      <c r="L48" s="248">
        <f t="shared" si="8"/>
        <v>24</v>
      </c>
      <c r="M48" s="274">
        <f t="shared" si="9"/>
        <v>45</v>
      </c>
      <c r="N48" s="265">
        <f t="shared" si="10"/>
        <v>35</v>
      </c>
      <c r="O48" s="6"/>
      <c r="Q48" s="63"/>
      <c r="R48" s="44"/>
      <c r="S48" s="44"/>
      <c r="V48" s="66"/>
      <c r="W48" s="66"/>
      <c r="X48" s="66"/>
      <c r="Y48" s="132"/>
      <c r="Z48" s="66"/>
      <c r="AA48" s="66"/>
    </row>
    <row r="49" spans="1:27" s="4" customFormat="1" ht="15.75" x14ac:dyDescent="0.25">
      <c r="A49" s="11" t="str">
        <f t="shared" si="5"/>
        <v>Rudie de Haan</v>
      </c>
      <c r="B49" s="102">
        <v>-100</v>
      </c>
      <c r="C49" s="106">
        <f>IF(OR(B49=$B$59),LARGE(Formules!$D$39:'Formules'!$M$39,1),RANK(B$39:B$53,B$39:B$53,0))</f>
        <v>10</v>
      </c>
      <c r="D49" s="102">
        <v>1841</v>
      </c>
      <c r="E49" s="106">
        <f>IF(OR(D49=$B$59),LARGE(Formules!$D$39:'Formules'!$M$39,1),RANK(D$39:D$53,D$39:D$53,0))</f>
        <v>1</v>
      </c>
      <c r="F49" s="102">
        <v>-100</v>
      </c>
      <c r="G49" s="106">
        <f>IF(OR(F49=$B$59),LARGE(Formules!$D$39:'Formules'!$M$39,1),RANK(F$39:F$53,F$39:F$53,0))</f>
        <v>10</v>
      </c>
      <c r="H49" s="102">
        <v>-100</v>
      </c>
      <c r="I49" s="250">
        <f>IF(OR(H49=$B$59),LARGE(Formules!$D$39:'Formules'!$M$39,1),RANK(H$39:H$53,H$39:H$53,0))</f>
        <v>10</v>
      </c>
      <c r="J49" s="50">
        <f t="shared" ca="1" si="6"/>
        <v>1841</v>
      </c>
      <c r="K49" s="115">
        <f t="shared" si="7"/>
        <v>21</v>
      </c>
      <c r="L49" s="248">
        <f t="shared" si="8"/>
        <v>36</v>
      </c>
      <c r="M49" s="274">
        <f t="shared" si="9"/>
        <v>67</v>
      </c>
      <c r="N49" s="265">
        <f t="shared" si="10"/>
        <v>57</v>
      </c>
      <c r="O49" s="6"/>
      <c r="Q49" s="63"/>
      <c r="R49" s="44"/>
      <c r="S49" s="44"/>
      <c r="V49" s="66"/>
      <c r="W49" s="66"/>
      <c r="X49" s="66"/>
      <c r="Y49" s="132"/>
      <c r="Z49" s="66"/>
      <c r="AA49" s="66"/>
    </row>
    <row r="50" spans="1:27" s="4" customFormat="1" ht="15.75" x14ac:dyDescent="0.25">
      <c r="A50" s="3" t="str">
        <f t="shared" si="5"/>
        <v>Sjaak Thoonen</v>
      </c>
      <c r="B50" s="102">
        <v>745</v>
      </c>
      <c r="C50" s="106">
        <f>IF(OR(B50=$B$59),LARGE(Formules!$D$39:'Formules'!$M$39,1),RANK(B$39:B$53,B$39:B$53,0))</f>
        <v>2</v>
      </c>
      <c r="D50" s="102">
        <v>165</v>
      </c>
      <c r="E50" s="106">
        <f>IF(OR(D50=$B$59),LARGE(Formules!$D$39:'Formules'!$M$39,1),RANK(D$39:D$53,D$39:D$53,0))</f>
        <v>8</v>
      </c>
      <c r="F50" s="102">
        <v>-100</v>
      </c>
      <c r="G50" s="106">
        <f>IF(OR(F50=$B$59),LARGE(Formules!$D$39:'Formules'!$M$39,1),RANK(F$39:F$53,F$39:F$53,0))</f>
        <v>10</v>
      </c>
      <c r="H50" s="102">
        <v>-100</v>
      </c>
      <c r="I50" s="250">
        <f>IF(OR(H50=$B$59),LARGE(Formules!$D$39:'Formules'!$M$39,1),RANK(H$39:H$53,H$39:H$53,0))</f>
        <v>10</v>
      </c>
      <c r="J50" s="50">
        <f t="shared" ca="1" si="6"/>
        <v>910</v>
      </c>
      <c r="K50" s="115">
        <f t="shared" si="7"/>
        <v>20</v>
      </c>
      <c r="L50" s="248">
        <f t="shared" si="8"/>
        <v>36</v>
      </c>
      <c r="M50" s="274">
        <f t="shared" si="9"/>
        <v>66</v>
      </c>
      <c r="N50" s="265">
        <f t="shared" si="10"/>
        <v>56</v>
      </c>
      <c r="O50" s="6"/>
      <c r="P50" s="120" t="s">
        <v>107</v>
      </c>
      <c r="Q50" s="49"/>
      <c r="R50" s="44"/>
      <c r="S50" s="44"/>
      <c r="V50" s="66"/>
      <c r="W50" s="66"/>
      <c r="X50" s="66"/>
      <c r="Y50" s="132"/>
      <c r="Z50" s="66"/>
      <c r="AA50" s="66"/>
    </row>
    <row r="51" spans="1:27" s="4" customFormat="1" ht="15.75" x14ac:dyDescent="0.25">
      <c r="A51" s="3" t="str">
        <f t="shared" si="5"/>
        <v>Sven Cornelissen</v>
      </c>
      <c r="B51" s="102">
        <v>-100</v>
      </c>
      <c r="C51" s="106">
        <f>IF(OR(B51=$B$59),LARGE(Formules!$D$39:'Formules'!$M$39,1),RANK(B$39:B$53,B$39:B$53,0))</f>
        <v>10</v>
      </c>
      <c r="D51" s="102">
        <v>0</v>
      </c>
      <c r="E51" s="106">
        <f>IF(OR(D51=$B$59),LARGE(Formules!$D$39:'Formules'!$M$39,1),RANK(D$39:D$53,D$39:D$53,0))</f>
        <v>10</v>
      </c>
      <c r="F51" s="102">
        <v>1023</v>
      </c>
      <c r="G51" s="106">
        <f>IF(OR(F51=$B$59),LARGE(Formules!$D$39:'Formules'!$M$39,1),RANK(F$39:F$53,F$39:F$53,0))</f>
        <v>4</v>
      </c>
      <c r="H51" s="102">
        <v>-100</v>
      </c>
      <c r="I51" s="250">
        <f>IF(OR(H51=$B$59),LARGE(Formules!$D$39:'Formules'!$M$39,1),RANK(H$39:H$53,H$39:H$53,0))</f>
        <v>10</v>
      </c>
      <c r="J51" s="50">
        <f t="shared" ca="1" si="6"/>
        <v>1023</v>
      </c>
      <c r="K51" s="115">
        <f t="shared" si="7"/>
        <v>24</v>
      </c>
      <c r="L51" s="248">
        <f t="shared" si="8"/>
        <v>60</v>
      </c>
      <c r="M51" s="274">
        <f t="shared" si="9"/>
        <v>94</v>
      </c>
      <c r="N51" s="265">
        <f t="shared" si="10"/>
        <v>84</v>
      </c>
      <c r="O51" s="6"/>
      <c r="P51" s="56" t="s">
        <v>70</v>
      </c>
      <c r="Q51" s="49"/>
      <c r="V51" s="66"/>
      <c r="W51" s="66"/>
      <c r="X51" s="66"/>
      <c r="Y51" s="132"/>
      <c r="Z51" s="66"/>
      <c r="AA51" s="66"/>
    </row>
    <row r="52" spans="1:27" s="4" customFormat="1" ht="15.75" x14ac:dyDescent="0.25">
      <c r="A52" s="3" t="str">
        <f>A22</f>
        <v>Leo van den Heuvel</v>
      </c>
      <c r="B52" s="102">
        <v>0</v>
      </c>
      <c r="C52" s="106">
        <f>IF(OR(B52=$B$59),LARGE(Formules!$D$39:'Formules'!$M$39,1),RANK(B$39:B$53,B$39:B$53,0))</f>
        <v>6</v>
      </c>
      <c r="D52" s="102">
        <v>-100</v>
      </c>
      <c r="E52" s="106">
        <f>IF(OR(D52=$B$59),LARGE(Formules!$D$39:'Formules'!$M$39,1),RANK(D$39:D$53,D$39:D$53,0))</f>
        <v>10</v>
      </c>
      <c r="F52" s="102">
        <v>-100</v>
      </c>
      <c r="G52" s="106">
        <f>IF(OR(F52=$B$59),LARGE(Formules!$D$39:'Formules'!$M$39,1),RANK(F$39:F$53,F$39:F$53,0))</f>
        <v>10</v>
      </c>
      <c r="H52" s="102">
        <v>-100</v>
      </c>
      <c r="I52" s="250">
        <f>IF(OR(H52=$B$59),LARGE(Formules!$D$39:'Formules'!$M$39,1),RANK(H$39:H$53,H$39:H$53,0))</f>
        <v>10</v>
      </c>
      <c r="J52" s="50">
        <f t="shared" ca="1" si="6"/>
        <v>0</v>
      </c>
      <c r="K52" s="115">
        <f t="shared" si="7"/>
        <v>26</v>
      </c>
      <c r="L52" s="248">
        <f t="shared" si="8"/>
        <v>60</v>
      </c>
      <c r="M52" s="274">
        <f t="shared" si="9"/>
        <v>96</v>
      </c>
      <c r="N52" s="265">
        <f t="shared" si="10"/>
        <v>86</v>
      </c>
      <c r="O52" s="6"/>
      <c r="P52" s="119" t="s">
        <v>66</v>
      </c>
      <c r="Q52" s="49"/>
      <c r="V52" s="66"/>
      <c r="W52" s="66"/>
      <c r="X52" s="66"/>
      <c r="Y52" s="132"/>
      <c r="Z52" s="66"/>
      <c r="AA52" s="66"/>
    </row>
    <row r="53" spans="1:27" s="4" customFormat="1" ht="16.5" thickBot="1" x14ac:dyDescent="0.3">
      <c r="A53" s="189" t="str">
        <f>A23</f>
        <v>ZZ2</v>
      </c>
      <c r="B53" s="190">
        <v>-100</v>
      </c>
      <c r="C53" s="191">
        <f>IF(OR(B53=$B$59),LARGE(Formules!$D$39:'Formules'!$M$39,1),RANK(B$39:B$53,B$39:B$53,0))</f>
        <v>10</v>
      </c>
      <c r="D53" s="190">
        <v>-100</v>
      </c>
      <c r="E53" s="191">
        <f>IF(OR(D53=$B$59),LARGE(Formules!$D$39:'Formules'!$M$39,1),RANK(D$39:D$53,D$39:D$53,0))</f>
        <v>10</v>
      </c>
      <c r="F53" s="190">
        <v>-100</v>
      </c>
      <c r="G53" s="191">
        <f>IF(OR(F53=$B$59),LARGE(Formules!$D$39:'Formules'!$M$39,1),RANK(F$39:F$53,F$39:F$53,0))</f>
        <v>10</v>
      </c>
      <c r="H53" s="190">
        <v>-100</v>
      </c>
      <c r="I53" s="252">
        <f>IF(OR(H53=$B$59),LARGE(Formules!$D$39:'Formules'!$M$39,1),RANK(H$39:H$53,H$39:H$53,0))</f>
        <v>10</v>
      </c>
      <c r="J53" s="192">
        <f t="shared" ca="1" si="6"/>
        <v>0</v>
      </c>
      <c r="K53" s="193">
        <f t="shared" si="7"/>
        <v>30</v>
      </c>
      <c r="L53" s="249">
        <f t="shared" si="8"/>
        <v>60</v>
      </c>
      <c r="M53" s="275">
        <f t="shared" si="9"/>
        <v>100</v>
      </c>
      <c r="N53" s="276">
        <f t="shared" si="10"/>
        <v>90</v>
      </c>
      <c r="O53" s="6"/>
      <c r="P53" s="119" t="s">
        <v>67</v>
      </c>
      <c r="Q53" s="49"/>
      <c r="V53" s="66"/>
      <c r="W53" s="66"/>
      <c r="X53" s="66"/>
      <c r="Y53" s="132"/>
      <c r="Z53" s="66"/>
      <c r="AA53" s="66"/>
    </row>
    <row r="54" spans="1:27" s="4" customFormat="1" ht="15" x14ac:dyDescent="0.2">
      <c r="A54" s="237" t="s">
        <v>57</v>
      </c>
      <c r="B54" s="240">
        <f>COUNTIFS(B39:B53,-100)</f>
        <v>8</v>
      </c>
      <c r="C54" s="231">
        <f>SUM(15-B54)</f>
        <v>7</v>
      </c>
      <c r="D54" s="234">
        <f>COUNTIFS(D39:D53,-100)</f>
        <v>5</v>
      </c>
      <c r="E54" s="231">
        <f>SUM(15-D54)</f>
        <v>10</v>
      </c>
      <c r="F54" s="240">
        <f>COUNTIFS(F39:F53,-100)</f>
        <v>10</v>
      </c>
      <c r="G54" s="231">
        <f>SUM(15-F54)</f>
        <v>5</v>
      </c>
      <c r="H54" s="234">
        <f>COUNTIFS(H39:H53,-100)</f>
        <v>15</v>
      </c>
      <c r="I54" s="251">
        <f>SUM(15-H54)</f>
        <v>0</v>
      </c>
      <c r="J54" s="227"/>
      <c r="K54" s="227"/>
      <c r="L54" s="227"/>
      <c r="M54" s="277"/>
      <c r="N54" s="278"/>
      <c r="Q54" s="49"/>
      <c r="V54" s="66"/>
      <c r="W54" s="66"/>
      <c r="X54" s="66"/>
      <c r="Y54" s="132"/>
      <c r="Z54" s="66"/>
    </row>
    <row r="55" spans="1:27" ht="15.75" x14ac:dyDescent="0.25">
      <c r="A55" s="238" t="s">
        <v>92</v>
      </c>
      <c r="B55" s="235" t="s">
        <v>9</v>
      </c>
      <c r="C55" s="232" t="s">
        <v>91</v>
      </c>
      <c r="D55" s="235" t="s">
        <v>9</v>
      </c>
      <c r="E55" s="241" t="s">
        <v>91</v>
      </c>
      <c r="F55" s="235" t="s">
        <v>9</v>
      </c>
      <c r="G55" s="241" t="s">
        <v>91</v>
      </c>
      <c r="H55" s="235" t="s">
        <v>9</v>
      </c>
      <c r="I55" s="187" t="s">
        <v>91</v>
      </c>
      <c r="J55" s="64"/>
      <c r="K55" s="65"/>
      <c r="L55" s="38"/>
      <c r="M55" s="271"/>
      <c r="N55" s="279"/>
      <c r="P55" s="120" t="s">
        <v>58</v>
      </c>
    </row>
    <row r="56" spans="1:27" ht="16.5" thickBot="1" x14ac:dyDescent="0.3">
      <c r="A56" s="239" t="s">
        <v>49</v>
      </c>
      <c r="B56" s="236">
        <f>SUM(B39:B53)+B54*100</f>
        <v>2263</v>
      </c>
      <c r="C56" s="233"/>
      <c r="D56" s="236">
        <f>SUM(D39:D53)+D54*100</f>
        <v>4586</v>
      </c>
      <c r="E56" s="242"/>
      <c r="F56" s="236">
        <f>SUM(F39:F53)+F54*100</f>
        <v>10880</v>
      </c>
      <c r="G56" s="243"/>
      <c r="H56" s="236">
        <f>SUM(H39:H53)+H54*100</f>
        <v>0</v>
      </c>
      <c r="I56" s="228"/>
      <c r="J56" s="229"/>
      <c r="K56" s="230"/>
      <c r="L56" s="246"/>
      <c r="M56" s="272"/>
      <c r="N56" s="280"/>
      <c r="O56" s="49"/>
    </row>
    <row r="57" spans="1:27" ht="15.75" x14ac:dyDescent="0.25">
      <c r="A57" s="76"/>
      <c r="B57" s="225"/>
      <c r="C57" s="226"/>
      <c r="D57" s="225"/>
      <c r="E57" s="226"/>
      <c r="F57" s="225"/>
      <c r="G57" s="226"/>
      <c r="H57" s="112"/>
      <c r="I57" s="113"/>
      <c r="J57" s="112"/>
      <c r="K57" s="112"/>
      <c r="L57" s="114"/>
      <c r="O57" s="45"/>
      <c r="P57" s="45"/>
    </row>
    <row r="58" spans="1:27" ht="15.75" customHeight="1" x14ac:dyDescent="0.25">
      <c r="A58" s="110"/>
      <c r="H58" s="9"/>
      <c r="I58" s="111"/>
      <c r="K58" s="9"/>
      <c r="L58" s="9"/>
      <c r="N58" s="45"/>
      <c r="O58" s="49"/>
    </row>
    <row r="59" spans="1:27" ht="15.75" customHeight="1" x14ac:dyDescent="0.25">
      <c r="A59" s="74" t="s">
        <v>59</v>
      </c>
      <c r="B59" s="101">
        <v>-100</v>
      </c>
      <c r="C59" s="98"/>
      <c r="D59" s="178"/>
      <c r="O59" s="49"/>
      <c r="P59" s="56"/>
    </row>
    <row r="60" spans="1:27" ht="15.75" customHeight="1" x14ac:dyDescent="0.25">
      <c r="B60" s="54"/>
      <c r="C60" s="97"/>
      <c r="D60" s="54"/>
      <c r="H60" s="247"/>
      <c r="O60" s="49"/>
      <c r="P60" s="297"/>
    </row>
    <row r="61" spans="1:27" ht="14.25" x14ac:dyDescent="0.2">
      <c r="C61" s="9"/>
      <c r="O61" s="49"/>
    </row>
    <row r="62" spans="1:27" ht="15.75" x14ac:dyDescent="0.25">
      <c r="A62" s="24" t="s">
        <v>52</v>
      </c>
      <c r="B62" s="35"/>
      <c r="C62" s="35"/>
      <c r="D62" s="35"/>
      <c r="E62" s="116"/>
      <c r="F62" s="46"/>
      <c r="G62" s="35"/>
      <c r="H62" s="43"/>
      <c r="I62" s="46"/>
      <c r="J62" s="43"/>
      <c r="K62" s="4"/>
      <c r="L62" s="4"/>
    </row>
    <row r="63" spans="1:27" ht="23.1" customHeight="1" x14ac:dyDescent="0.25">
      <c r="A63" s="160" t="s">
        <v>53</v>
      </c>
      <c r="B63" s="48">
        <v>1</v>
      </c>
      <c r="C63" s="24" t="s">
        <v>44</v>
      </c>
      <c r="D63" s="25"/>
      <c r="E63" s="26"/>
      <c r="F63" s="24">
        <v>13877</v>
      </c>
      <c r="G63" s="36" t="s">
        <v>50</v>
      </c>
      <c r="H63" s="15"/>
      <c r="I63" s="133">
        <v>8</v>
      </c>
      <c r="J63" s="59" t="s">
        <v>17</v>
      </c>
      <c r="L63" s="9"/>
      <c r="M63" s="295"/>
      <c r="N63" s="295"/>
      <c r="O63" s="76"/>
      <c r="P63" s="9"/>
      <c r="Q63" s="9"/>
    </row>
    <row r="64" spans="1:27" ht="15" x14ac:dyDescent="0.2">
      <c r="A64" s="25"/>
      <c r="B64" s="48">
        <v>2</v>
      </c>
      <c r="C64" s="25" t="s">
        <v>38</v>
      </c>
      <c r="D64" s="25"/>
      <c r="E64" s="26"/>
      <c r="F64" s="25">
        <v>13699</v>
      </c>
      <c r="G64" s="36" t="s">
        <v>50</v>
      </c>
      <c r="H64" s="15"/>
      <c r="I64" s="26">
        <v>9</v>
      </c>
      <c r="J64" s="59" t="s">
        <v>17</v>
      </c>
      <c r="K64" s="25"/>
      <c r="L64" s="180"/>
      <c r="M64" s="296"/>
      <c r="N64" s="296"/>
      <c r="O64" s="9"/>
    </row>
    <row r="65" spans="1:18" ht="15" x14ac:dyDescent="0.2">
      <c r="A65" s="25"/>
      <c r="B65" s="48">
        <v>3</v>
      </c>
      <c r="C65" s="25" t="s">
        <v>48</v>
      </c>
      <c r="D65" s="25"/>
      <c r="E65" s="26"/>
      <c r="F65" s="25">
        <v>10512</v>
      </c>
      <c r="G65" s="36" t="s">
        <v>50</v>
      </c>
      <c r="H65" s="15"/>
      <c r="I65" s="26">
        <v>10</v>
      </c>
      <c r="J65" s="59" t="s">
        <v>17</v>
      </c>
      <c r="K65" s="25"/>
      <c r="L65" s="25"/>
      <c r="M65" s="26"/>
      <c r="N65" s="26"/>
    </row>
    <row r="66" spans="1:18" ht="15" x14ac:dyDescent="0.2">
      <c r="A66" s="25"/>
      <c r="B66" s="48">
        <v>4</v>
      </c>
      <c r="C66" s="25" t="s">
        <v>42</v>
      </c>
      <c r="D66" s="25"/>
      <c r="E66" s="26"/>
      <c r="F66" s="25">
        <v>4123</v>
      </c>
      <c r="G66" s="36" t="s">
        <v>50</v>
      </c>
      <c r="H66" s="15"/>
      <c r="I66" s="26">
        <v>13</v>
      </c>
      <c r="J66" s="59" t="s">
        <v>17</v>
      </c>
      <c r="K66" s="25"/>
      <c r="L66" s="25"/>
      <c r="M66" s="26"/>
      <c r="N66" s="296"/>
    </row>
    <row r="67" spans="1:18" ht="15.75" x14ac:dyDescent="0.25">
      <c r="A67" s="25"/>
      <c r="B67" s="48">
        <v>5</v>
      </c>
      <c r="C67" s="25" t="s">
        <v>45</v>
      </c>
      <c r="D67" s="25"/>
      <c r="E67" s="26"/>
      <c r="F67" s="25">
        <v>3902</v>
      </c>
      <c r="G67" s="36" t="s">
        <v>50</v>
      </c>
      <c r="H67" s="15"/>
      <c r="I67" s="26">
        <v>17</v>
      </c>
      <c r="J67" s="59" t="s">
        <v>17</v>
      </c>
      <c r="K67" s="25"/>
      <c r="L67" s="25"/>
      <c r="M67" s="26"/>
      <c r="N67" s="56"/>
    </row>
    <row r="68" spans="1:18" ht="15.75" x14ac:dyDescent="0.25">
      <c r="A68" s="25"/>
      <c r="B68" s="48">
        <v>6</v>
      </c>
      <c r="C68" s="25" t="s">
        <v>46</v>
      </c>
      <c r="D68" s="25"/>
      <c r="E68" s="26"/>
      <c r="F68" s="25">
        <v>3663</v>
      </c>
      <c r="G68" s="36" t="s">
        <v>50</v>
      </c>
      <c r="H68" s="25"/>
      <c r="I68" s="26">
        <v>18</v>
      </c>
      <c r="J68" s="59" t="s">
        <v>17</v>
      </c>
      <c r="K68" s="25"/>
      <c r="L68" s="25"/>
      <c r="M68" s="26"/>
      <c r="N68" s="56"/>
    </row>
    <row r="69" spans="1:18" ht="15" x14ac:dyDescent="0.2">
      <c r="A69" s="25"/>
      <c r="B69" s="48">
        <v>7</v>
      </c>
      <c r="C69" s="25" t="s">
        <v>43</v>
      </c>
      <c r="D69" s="25"/>
      <c r="E69" s="26"/>
      <c r="F69" s="25">
        <v>1755</v>
      </c>
      <c r="G69" s="36" t="s">
        <v>50</v>
      </c>
      <c r="H69" s="15"/>
      <c r="I69" s="26">
        <v>18</v>
      </c>
      <c r="J69" s="59" t="s">
        <v>17</v>
      </c>
      <c r="K69" s="25"/>
      <c r="L69" s="25"/>
      <c r="M69" s="26"/>
      <c r="N69" s="296"/>
    </row>
    <row r="70" spans="1:18" ht="15.75" x14ac:dyDescent="0.25">
      <c r="A70" s="25"/>
      <c r="B70" s="48">
        <v>8</v>
      </c>
      <c r="C70" s="25" t="s">
        <v>37</v>
      </c>
      <c r="D70" s="25"/>
      <c r="E70" s="26"/>
      <c r="F70" s="25">
        <v>922</v>
      </c>
      <c r="G70" s="36" t="s">
        <v>50</v>
      </c>
      <c r="H70" s="15"/>
      <c r="I70" s="26">
        <v>21</v>
      </c>
      <c r="J70" s="59" t="s">
        <v>17</v>
      </c>
      <c r="K70" s="25"/>
      <c r="L70" s="25"/>
      <c r="M70" s="26"/>
      <c r="N70" s="56"/>
    </row>
    <row r="71" spans="1:18" ht="15" x14ac:dyDescent="0.2">
      <c r="A71" s="25"/>
      <c r="B71" s="48">
        <v>9</v>
      </c>
      <c r="C71" s="25" t="s">
        <v>41</v>
      </c>
      <c r="D71" s="25"/>
      <c r="E71" s="26"/>
      <c r="F71" s="25">
        <v>399</v>
      </c>
      <c r="G71" s="36" t="s">
        <v>50</v>
      </c>
      <c r="H71" s="117"/>
      <c r="I71" s="26">
        <v>24</v>
      </c>
      <c r="J71" s="59" t="s">
        <v>17</v>
      </c>
      <c r="K71" s="25"/>
      <c r="L71" s="25"/>
      <c r="M71" s="26"/>
      <c r="N71" s="296"/>
    </row>
    <row r="72" spans="1:18" ht="15" x14ac:dyDescent="0.2">
      <c r="A72" s="25"/>
      <c r="B72" s="48">
        <v>10</v>
      </c>
      <c r="C72" s="25" t="s">
        <v>40</v>
      </c>
      <c r="D72" s="25"/>
      <c r="E72" s="26"/>
      <c r="F72" s="25">
        <v>4999</v>
      </c>
      <c r="G72" s="36" t="s">
        <v>50</v>
      </c>
      <c r="H72" s="15"/>
      <c r="I72" s="26">
        <v>26</v>
      </c>
      <c r="J72" s="59" t="s">
        <v>17</v>
      </c>
      <c r="K72" s="25"/>
      <c r="L72" s="25"/>
      <c r="M72" s="26"/>
      <c r="N72" s="26"/>
      <c r="Q72" s="9"/>
      <c r="R72" s="9"/>
    </row>
    <row r="73" spans="1:18" ht="15.75" x14ac:dyDescent="0.25">
      <c r="A73" s="25"/>
      <c r="B73" s="48">
        <v>11</v>
      </c>
      <c r="C73" s="25" t="s">
        <v>71</v>
      </c>
      <c r="D73" s="25"/>
      <c r="E73" s="26"/>
      <c r="F73" s="25">
        <v>0</v>
      </c>
      <c r="G73" s="36" t="s">
        <v>50</v>
      </c>
      <c r="H73" s="15"/>
      <c r="I73" s="26">
        <v>40</v>
      </c>
      <c r="J73" s="59" t="s">
        <v>17</v>
      </c>
      <c r="K73" s="25"/>
      <c r="L73" s="25"/>
      <c r="M73" s="26"/>
      <c r="N73" s="26"/>
      <c r="Q73" s="56"/>
      <c r="R73" s="56"/>
    </row>
    <row r="74" spans="1:18" ht="15.75" x14ac:dyDescent="0.25">
      <c r="A74" s="25"/>
      <c r="B74" s="121">
        <v>12</v>
      </c>
      <c r="C74" s="25" t="s">
        <v>39</v>
      </c>
      <c r="D74" s="25"/>
      <c r="E74" s="26"/>
      <c r="F74" s="25">
        <v>0</v>
      </c>
      <c r="G74" s="36" t="s">
        <v>50</v>
      </c>
      <c r="H74" s="15"/>
      <c r="I74" s="26">
        <v>40</v>
      </c>
      <c r="J74" s="59" t="s">
        <v>17</v>
      </c>
      <c r="K74" s="25"/>
      <c r="L74" s="25"/>
      <c r="M74" s="26"/>
      <c r="N74" s="26"/>
      <c r="Q74" s="56"/>
      <c r="R74" s="56"/>
    </row>
    <row r="75" spans="1:18" ht="15.75" x14ac:dyDescent="0.25">
      <c r="A75" s="25"/>
      <c r="B75" s="122">
        <v>13</v>
      </c>
      <c r="C75" s="25" t="s">
        <v>47</v>
      </c>
      <c r="D75" s="25"/>
      <c r="E75" s="26"/>
      <c r="F75" s="25">
        <v>0</v>
      </c>
      <c r="G75" s="36" t="s">
        <v>50</v>
      </c>
      <c r="H75" s="15"/>
      <c r="I75" s="26">
        <v>40</v>
      </c>
      <c r="J75" s="59" t="s">
        <v>17</v>
      </c>
      <c r="K75" s="25"/>
      <c r="L75" s="25"/>
      <c r="M75" s="26"/>
      <c r="N75" s="26"/>
      <c r="Q75" s="56"/>
      <c r="R75" s="56"/>
    </row>
    <row r="76" spans="1:18" ht="15.75" x14ac:dyDescent="0.25">
      <c r="A76" s="25"/>
      <c r="B76" s="122">
        <v>14</v>
      </c>
      <c r="C76" s="25" t="s">
        <v>137</v>
      </c>
      <c r="D76" s="25"/>
      <c r="E76" s="26"/>
      <c r="F76" s="25">
        <v>0</v>
      </c>
      <c r="G76" s="36" t="s">
        <v>50</v>
      </c>
      <c r="H76" s="15"/>
      <c r="I76" s="26">
        <v>40</v>
      </c>
      <c r="J76" s="59" t="s">
        <v>17</v>
      </c>
      <c r="K76" s="25"/>
      <c r="L76" s="25"/>
      <c r="M76" s="26"/>
      <c r="N76" s="26"/>
      <c r="Q76" s="56"/>
      <c r="R76" s="56"/>
    </row>
    <row r="77" spans="1:18" ht="15.75" x14ac:dyDescent="0.25">
      <c r="A77" s="25"/>
      <c r="B77" s="122">
        <v>15</v>
      </c>
      <c r="C77" s="25" t="s">
        <v>94</v>
      </c>
      <c r="D77" s="25"/>
      <c r="E77" s="26"/>
      <c r="F77" s="25">
        <v>0</v>
      </c>
      <c r="G77" s="36" t="s">
        <v>50</v>
      </c>
      <c r="H77" s="15"/>
      <c r="I77" s="26">
        <v>40</v>
      </c>
      <c r="J77" s="59" t="s">
        <v>17</v>
      </c>
      <c r="K77" s="25"/>
      <c r="L77" s="25"/>
      <c r="M77" s="26"/>
      <c r="N77" s="26"/>
      <c r="Q77" s="56"/>
      <c r="R77" s="9"/>
    </row>
    <row r="78" spans="1:18" ht="15" x14ac:dyDescent="0.2">
      <c r="A78" s="25"/>
      <c r="B78" s="25"/>
      <c r="C78" s="25"/>
      <c r="D78" s="25"/>
      <c r="E78" s="26"/>
      <c r="F78" s="25"/>
      <c r="G78" s="25"/>
      <c r="H78" s="15"/>
      <c r="I78" s="47"/>
      <c r="J78" s="26"/>
      <c r="L78" s="293"/>
      <c r="M78" s="294"/>
      <c r="N78" s="76"/>
      <c r="O78" s="76"/>
      <c r="P78" s="76"/>
    </row>
    <row r="79" spans="1:18" ht="20.100000000000001" customHeight="1" x14ac:dyDescent="0.25">
      <c r="A79" s="300" t="s">
        <v>30</v>
      </c>
      <c r="B79" s="24"/>
      <c r="C79" s="24" t="s">
        <v>38</v>
      </c>
      <c r="D79" s="26"/>
      <c r="E79" s="25"/>
      <c r="F79" s="25"/>
      <c r="G79" s="25"/>
      <c r="H79" s="15"/>
      <c r="I79" s="118">
        <v>30</v>
      </c>
      <c r="J79" s="301" t="s">
        <v>17</v>
      </c>
      <c r="L79" s="9"/>
      <c r="M79" s="294"/>
      <c r="N79" s="76"/>
      <c r="O79" s="76"/>
      <c r="P79" s="76"/>
    </row>
    <row r="80" spans="1:18" ht="15.75" x14ac:dyDescent="0.25">
      <c r="A80" s="60"/>
      <c r="B80" s="24"/>
      <c r="C80" s="24"/>
      <c r="D80" s="26"/>
      <c r="E80" s="25"/>
      <c r="F80" s="25"/>
      <c r="G80" s="25"/>
      <c r="H80" s="15"/>
      <c r="I80" s="118"/>
      <c r="J80" s="59"/>
      <c r="L80" s="9"/>
      <c r="M80" s="294"/>
      <c r="N80" s="76"/>
      <c r="O80" s="76"/>
      <c r="P80" s="76"/>
    </row>
    <row r="81" spans="1:16" ht="15" x14ac:dyDescent="0.2">
      <c r="A81" s="36"/>
      <c r="B81" s="25"/>
      <c r="C81" s="25"/>
      <c r="D81" s="26"/>
      <c r="E81" s="25"/>
      <c r="F81" s="25"/>
      <c r="G81" s="25"/>
      <c r="H81" s="25"/>
      <c r="I81" s="26"/>
      <c r="J81" s="15"/>
      <c r="K81" s="76"/>
      <c r="L81" s="43"/>
      <c r="M81" s="284"/>
      <c r="N81" s="43"/>
      <c r="O81" s="43"/>
      <c r="P81" s="43"/>
    </row>
    <row r="82" spans="1:16" ht="23.1" customHeight="1" x14ac:dyDescent="0.2">
      <c r="A82" s="299" t="s">
        <v>118</v>
      </c>
      <c r="B82" s="302"/>
      <c r="C82" s="302" t="s">
        <v>38</v>
      </c>
      <c r="D82" s="303"/>
      <c r="E82" s="302"/>
      <c r="F82" s="304">
        <v>780</v>
      </c>
      <c r="G82" s="305" t="s">
        <v>50</v>
      </c>
      <c r="H82" s="25"/>
      <c r="I82" s="26"/>
      <c r="J82" s="15"/>
      <c r="K82" s="9"/>
      <c r="L82" s="9"/>
      <c r="M82" s="294"/>
      <c r="N82" s="76"/>
      <c r="O82" s="76"/>
      <c r="P82" s="76"/>
    </row>
    <row r="83" spans="1:16" ht="23.1" customHeight="1" x14ac:dyDescent="0.2">
      <c r="A83" s="300" t="s">
        <v>2</v>
      </c>
      <c r="B83" s="302"/>
      <c r="C83" s="302" t="s">
        <v>45</v>
      </c>
      <c r="D83" s="303"/>
      <c r="E83" s="302"/>
      <c r="F83" s="304">
        <v>1841</v>
      </c>
      <c r="G83" s="305" t="s">
        <v>50</v>
      </c>
      <c r="H83" s="25"/>
      <c r="I83" s="26"/>
      <c r="J83" s="15"/>
      <c r="K83" s="9"/>
      <c r="L83" s="9"/>
      <c r="M83" s="294"/>
      <c r="N83" s="76"/>
      <c r="O83" s="76"/>
      <c r="P83" s="76"/>
    </row>
    <row r="84" spans="1:16" ht="23.1" customHeight="1" x14ac:dyDescent="0.2">
      <c r="A84" s="300" t="s">
        <v>1</v>
      </c>
      <c r="B84" s="302"/>
      <c r="C84" s="302" t="s">
        <v>38</v>
      </c>
      <c r="D84" s="303"/>
      <c r="E84" s="302"/>
      <c r="F84" s="304">
        <v>5069</v>
      </c>
      <c r="G84" s="305" t="s">
        <v>50</v>
      </c>
      <c r="H84" s="25"/>
      <c r="I84" s="26"/>
      <c r="J84" s="15"/>
      <c r="K84" s="9"/>
      <c r="L84" s="9"/>
      <c r="M84" s="294"/>
      <c r="N84" s="76"/>
      <c r="O84" s="76"/>
      <c r="P84" s="76"/>
    </row>
    <row r="85" spans="1:16" ht="23.1" customHeight="1" x14ac:dyDescent="0.2">
      <c r="A85" s="300" t="s">
        <v>4</v>
      </c>
      <c r="B85" s="306"/>
      <c r="C85" s="302" t="s">
        <v>45</v>
      </c>
      <c r="D85" s="306"/>
      <c r="E85" s="302"/>
      <c r="F85" s="304">
        <v>3660</v>
      </c>
      <c r="G85" s="305" t="s">
        <v>50</v>
      </c>
      <c r="H85" s="25"/>
      <c r="I85" s="26"/>
      <c r="J85" s="15"/>
      <c r="K85" s="9"/>
      <c r="L85" s="9"/>
      <c r="M85" s="294"/>
      <c r="N85" s="76"/>
      <c r="O85" s="76"/>
      <c r="P85" s="76"/>
    </row>
    <row r="86" spans="1:16" ht="23.1" customHeight="1" x14ac:dyDescent="0.2">
      <c r="A86" s="300" t="s">
        <v>96</v>
      </c>
      <c r="B86" s="306"/>
      <c r="C86" s="302"/>
      <c r="D86" s="306"/>
      <c r="E86" s="303"/>
      <c r="F86" s="302"/>
      <c r="G86" s="305" t="s">
        <v>50</v>
      </c>
      <c r="H86" s="25"/>
      <c r="I86" s="26"/>
      <c r="J86" s="25"/>
      <c r="K86" s="9"/>
      <c r="L86" s="293"/>
      <c r="M86" s="295"/>
      <c r="N86" s="293"/>
      <c r="O86" s="76"/>
      <c r="P86" s="76"/>
    </row>
    <row r="87" spans="1:16" ht="15" x14ac:dyDescent="0.2">
      <c r="A87" s="25"/>
      <c r="B87" s="25"/>
      <c r="C87" s="26"/>
      <c r="D87" s="25"/>
      <c r="E87" s="26"/>
      <c r="F87" s="25"/>
      <c r="G87" s="25"/>
      <c r="H87" s="25"/>
      <c r="I87" s="26"/>
      <c r="J87" s="25"/>
      <c r="K87" s="25"/>
      <c r="L87" s="25"/>
      <c r="M87" s="26"/>
      <c r="N87" s="25"/>
      <c r="O87" s="25"/>
    </row>
    <row r="88" spans="1:16" ht="15" x14ac:dyDescent="0.2">
      <c r="A88" s="25"/>
      <c r="B88" s="25"/>
      <c r="C88" s="179"/>
      <c r="D88" s="25"/>
      <c r="E88" s="26"/>
      <c r="F88" s="25"/>
      <c r="G88" s="25"/>
      <c r="H88" s="25"/>
      <c r="I88" s="26"/>
      <c r="J88" s="25"/>
      <c r="K88" s="25"/>
      <c r="L88" s="25"/>
      <c r="M88" s="26"/>
      <c r="N88" s="25"/>
      <c r="O88" s="25"/>
    </row>
    <row r="89" spans="1:16" ht="15" x14ac:dyDescent="0.2">
      <c r="A89" s="25"/>
      <c r="B89" s="25"/>
      <c r="C89" s="26"/>
      <c r="D89" s="25"/>
      <c r="E89" s="26"/>
      <c r="F89" s="25"/>
      <c r="G89" s="25"/>
      <c r="H89" s="25"/>
      <c r="I89" s="26"/>
      <c r="J89" s="25"/>
      <c r="K89" s="25"/>
      <c r="L89" s="25"/>
      <c r="M89" s="26"/>
      <c r="N89" s="25"/>
      <c r="O89" s="25"/>
    </row>
    <row r="90" spans="1:16" ht="15" x14ac:dyDescent="0.2">
      <c r="A90" s="25"/>
      <c r="B90" s="25"/>
      <c r="C90" s="26"/>
      <c r="D90" s="25"/>
      <c r="E90" s="26"/>
      <c r="F90" s="25"/>
      <c r="G90" s="25"/>
      <c r="H90" s="25"/>
      <c r="I90" s="26"/>
      <c r="J90" s="25"/>
      <c r="K90" s="25"/>
      <c r="L90" s="25"/>
      <c r="M90" s="26"/>
      <c r="N90" s="25"/>
      <c r="O90" s="25"/>
    </row>
    <row r="91" spans="1:16" ht="15" x14ac:dyDescent="0.2">
      <c r="A91" s="180"/>
      <c r="B91" s="25"/>
      <c r="C91" s="26"/>
      <c r="D91" s="25"/>
      <c r="E91" s="26"/>
      <c r="F91" s="25"/>
      <c r="G91" s="25"/>
      <c r="H91" s="25"/>
      <c r="I91" s="26"/>
      <c r="J91" s="25"/>
      <c r="K91" s="25"/>
      <c r="L91" s="25"/>
      <c r="M91" s="26"/>
      <c r="N91" s="25"/>
      <c r="O91" s="25"/>
    </row>
    <row r="92" spans="1:16" ht="15" x14ac:dyDescent="0.2">
      <c r="A92" s="25"/>
      <c r="B92" s="123"/>
      <c r="C92" s="180"/>
      <c r="D92" s="25"/>
      <c r="E92" s="26"/>
      <c r="F92" s="25"/>
      <c r="G92" s="25"/>
      <c r="H92" s="25"/>
      <c r="I92" s="26"/>
      <c r="J92" s="25"/>
      <c r="K92" s="25"/>
      <c r="L92" s="25"/>
      <c r="M92" s="26"/>
      <c r="N92" s="25"/>
      <c r="O92" s="25"/>
    </row>
    <row r="93" spans="1:16" ht="15" x14ac:dyDescent="0.2">
      <c r="A93" s="25"/>
      <c r="B93" s="25"/>
      <c r="C93" s="180"/>
      <c r="D93" s="25"/>
      <c r="E93" s="26"/>
      <c r="F93" s="25"/>
      <c r="G93" s="25"/>
      <c r="H93" s="25"/>
      <c r="I93" s="26"/>
      <c r="J93" s="25"/>
      <c r="K93" s="25"/>
      <c r="L93" s="25"/>
      <c r="M93" s="26"/>
      <c r="N93" s="25"/>
      <c r="O93" s="25"/>
    </row>
    <row r="94" spans="1:16" ht="15" x14ac:dyDescent="0.2">
      <c r="A94" s="25"/>
      <c r="B94" s="25"/>
      <c r="C94" s="180"/>
      <c r="D94" s="25"/>
      <c r="E94" s="26"/>
      <c r="F94" s="25"/>
      <c r="G94" s="25"/>
      <c r="H94" s="25"/>
      <c r="I94" s="26"/>
      <c r="J94" s="25"/>
      <c r="K94" s="25"/>
      <c r="L94" s="25"/>
      <c r="M94" s="26"/>
      <c r="N94" s="25"/>
      <c r="O94" s="25"/>
    </row>
    <row r="95" spans="1:16" ht="15" x14ac:dyDescent="0.2">
      <c r="A95" s="25"/>
      <c r="B95" s="25"/>
      <c r="C95" s="26"/>
      <c r="D95" s="25"/>
      <c r="E95" s="26"/>
      <c r="F95" s="25"/>
      <c r="G95" s="25"/>
      <c r="H95" s="25"/>
      <c r="I95" s="26"/>
      <c r="J95" s="25"/>
      <c r="K95" s="25"/>
      <c r="L95" s="25"/>
      <c r="M95" s="26"/>
      <c r="N95" s="25"/>
      <c r="O95" s="25"/>
    </row>
    <row r="96" spans="1:16" ht="15" x14ac:dyDescent="0.2">
      <c r="A96" s="25"/>
      <c r="B96" s="25"/>
      <c r="C96" s="26"/>
      <c r="D96" s="25"/>
      <c r="E96" s="26"/>
      <c r="F96" s="25"/>
      <c r="G96" s="25"/>
      <c r="H96" s="25"/>
      <c r="I96" s="26"/>
      <c r="J96" s="25"/>
      <c r="K96" s="25"/>
      <c r="L96" s="25"/>
      <c r="M96" s="26"/>
      <c r="N96" s="25"/>
      <c r="O96" s="25"/>
    </row>
    <row r="97" spans="1:15" ht="15" x14ac:dyDescent="0.2">
      <c r="A97" s="25"/>
      <c r="B97" s="25"/>
      <c r="C97" s="26"/>
      <c r="D97" s="25"/>
      <c r="E97" s="26"/>
      <c r="F97" s="25"/>
      <c r="G97" s="25"/>
      <c r="H97" s="25"/>
      <c r="I97" s="26"/>
      <c r="J97" s="25"/>
      <c r="K97" s="25"/>
      <c r="L97" s="25"/>
      <c r="M97" s="26"/>
      <c r="N97" s="25"/>
      <c r="O97" s="25"/>
    </row>
    <row r="98" spans="1:15" ht="15" x14ac:dyDescent="0.2">
      <c r="A98" s="25"/>
      <c r="B98" s="25"/>
      <c r="C98" s="26"/>
      <c r="D98" s="25"/>
      <c r="E98" s="26"/>
      <c r="F98" s="25"/>
      <c r="G98" s="25"/>
      <c r="H98" s="25"/>
      <c r="I98" s="26"/>
      <c r="J98" s="25"/>
      <c r="K98" s="25"/>
      <c r="L98" s="25"/>
      <c r="M98" s="26"/>
      <c r="N98" s="25"/>
      <c r="O98" s="25"/>
    </row>
    <row r="99" spans="1:15" ht="15" x14ac:dyDescent="0.2">
      <c r="A99" s="25"/>
      <c r="B99" s="25"/>
      <c r="C99" s="26"/>
      <c r="D99" s="123"/>
      <c r="E99" s="26"/>
      <c r="F99" s="25"/>
      <c r="G99" s="25"/>
      <c r="H99" s="25"/>
      <c r="I99" s="26"/>
      <c r="J99" s="25"/>
      <c r="K99" s="25"/>
      <c r="L99" s="25"/>
      <c r="M99" s="26"/>
      <c r="N99" s="25"/>
      <c r="O99" s="25"/>
    </row>
    <row r="100" spans="1:15" ht="15" x14ac:dyDescent="0.2">
      <c r="A100" s="25"/>
      <c r="B100" s="25"/>
      <c r="C100" s="180"/>
      <c r="D100" s="25"/>
      <c r="E100" s="26"/>
      <c r="F100" s="25"/>
      <c r="G100" s="25"/>
      <c r="H100" s="25"/>
      <c r="I100" s="26"/>
      <c r="J100" s="25"/>
      <c r="K100" s="25"/>
      <c r="L100" s="25"/>
      <c r="M100" s="26"/>
      <c r="N100" s="25"/>
      <c r="O100" s="25"/>
    </row>
    <row r="101" spans="1:15" ht="15" x14ac:dyDescent="0.2">
      <c r="A101" s="25"/>
      <c r="B101" s="25"/>
      <c r="C101" s="26"/>
      <c r="D101" s="25"/>
      <c r="E101" s="26"/>
      <c r="F101" s="25"/>
      <c r="G101" s="25"/>
      <c r="H101" s="25"/>
      <c r="I101" s="26"/>
      <c r="J101" s="25"/>
      <c r="K101" s="25"/>
      <c r="L101" s="25"/>
      <c r="M101" s="26"/>
      <c r="N101" s="25"/>
      <c r="O101" s="25"/>
    </row>
    <row r="102" spans="1:15" ht="15" x14ac:dyDescent="0.2">
      <c r="A102" s="25"/>
      <c r="B102" s="25"/>
      <c r="C102" s="26"/>
      <c r="D102" s="25"/>
      <c r="E102" s="26"/>
      <c r="F102" s="25"/>
      <c r="G102" s="25"/>
      <c r="H102" s="25"/>
      <c r="I102" s="26"/>
      <c r="J102" s="25"/>
      <c r="K102" s="25"/>
      <c r="L102" s="25"/>
      <c r="M102" s="26"/>
      <c r="N102" s="25"/>
      <c r="O102" s="25"/>
    </row>
    <row r="103" spans="1:15" ht="15" x14ac:dyDescent="0.2">
      <c r="A103" s="25"/>
      <c r="B103" s="25"/>
      <c r="C103" s="179"/>
      <c r="D103" s="25"/>
      <c r="E103" s="26"/>
      <c r="F103" s="25"/>
      <c r="G103" s="25"/>
      <c r="H103" s="25"/>
      <c r="I103" s="26"/>
      <c r="J103" s="25"/>
      <c r="K103" s="25"/>
      <c r="L103" s="25"/>
      <c r="M103" s="26"/>
      <c r="N103" s="25"/>
      <c r="O103" s="25"/>
    </row>
    <row r="104" spans="1:15" ht="15" x14ac:dyDescent="0.2">
      <c r="A104" s="25"/>
      <c r="B104" s="25"/>
      <c r="C104" s="25"/>
      <c r="D104" s="25"/>
      <c r="E104" s="26"/>
      <c r="F104" s="25"/>
      <c r="G104" s="25"/>
      <c r="H104" s="25"/>
      <c r="I104" s="26"/>
      <c r="J104" s="25"/>
      <c r="K104" s="25"/>
      <c r="L104" s="25"/>
      <c r="M104" s="26"/>
      <c r="N104" s="25"/>
      <c r="O104" s="25"/>
    </row>
    <row r="105" spans="1:15" ht="15" x14ac:dyDescent="0.2">
      <c r="A105" s="25"/>
      <c r="B105" s="25"/>
      <c r="C105" s="25"/>
      <c r="D105" s="25"/>
      <c r="E105" s="26"/>
      <c r="F105" s="25"/>
      <c r="G105" s="25"/>
      <c r="H105" s="25"/>
      <c r="I105" s="26"/>
      <c r="J105" s="25"/>
      <c r="K105" s="25"/>
      <c r="L105" s="25"/>
      <c r="M105" s="26"/>
      <c r="N105" s="25"/>
      <c r="O105" s="25"/>
    </row>
    <row r="106" spans="1:15" ht="15" x14ac:dyDescent="0.2">
      <c r="A106" s="25"/>
      <c r="B106" s="25"/>
      <c r="C106" s="25"/>
      <c r="D106" s="25"/>
      <c r="E106" s="26"/>
      <c r="F106" s="25"/>
      <c r="G106" s="25"/>
      <c r="H106" s="25"/>
      <c r="I106" s="26"/>
      <c r="J106" s="25"/>
      <c r="K106" s="25"/>
      <c r="L106" s="25"/>
      <c r="M106" s="26"/>
      <c r="N106" s="25"/>
      <c r="O106" s="15"/>
    </row>
    <row r="107" spans="1:15" ht="15" x14ac:dyDescent="0.2">
      <c r="A107" s="25"/>
      <c r="B107" s="25"/>
      <c r="C107" s="25"/>
      <c r="D107" s="25"/>
      <c r="E107" s="26"/>
      <c r="F107" s="25"/>
      <c r="G107" s="25"/>
      <c r="H107" s="25"/>
      <c r="I107" s="26"/>
      <c r="J107" s="25"/>
      <c r="K107" s="25"/>
      <c r="L107" s="25"/>
      <c r="M107" s="26"/>
      <c r="N107" s="25"/>
      <c r="O107" s="15"/>
    </row>
    <row r="108" spans="1:15" ht="15" x14ac:dyDescent="0.2">
      <c r="A108" s="25"/>
      <c r="B108" s="25"/>
      <c r="C108" s="25"/>
      <c r="D108" s="25"/>
      <c r="E108" s="26"/>
      <c r="F108" s="25"/>
      <c r="G108" s="25"/>
      <c r="H108" s="25"/>
      <c r="I108" s="26"/>
      <c r="J108" s="25"/>
      <c r="K108" s="25"/>
      <c r="L108" s="25"/>
      <c r="M108" s="26"/>
      <c r="N108" s="25"/>
      <c r="O108" s="15"/>
    </row>
    <row r="109" spans="1:15" ht="15" x14ac:dyDescent="0.2">
      <c r="A109" s="25"/>
      <c r="B109" s="25"/>
      <c r="C109" s="25"/>
      <c r="D109" s="25"/>
      <c r="E109" s="26"/>
      <c r="F109" s="25"/>
      <c r="G109" s="25"/>
      <c r="H109" s="25"/>
      <c r="I109" s="26"/>
      <c r="J109" s="25"/>
      <c r="K109" s="25"/>
      <c r="L109" s="25"/>
      <c r="M109" s="26"/>
      <c r="N109" s="25"/>
      <c r="O109" s="15"/>
    </row>
    <row r="110" spans="1:15" ht="15" x14ac:dyDescent="0.2">
      <c r="A110" s="25"/>
      <c r="B110" s="25"/>
      <c r="C110" s="25"/>
      <c r="D110" s="25"/>
      <c r="E110" s="26"/>
      <c r="F110" s="25"/>
      <c r="G110" s="25"/>
      <c r="H110" s="25"/>
      <c r="I110" s="26"/>
      <c r="J110" s="25"/>
      <c r="K110" s="25"/>
      <c r="L110" s="25"/>
      <c r="M110" s="26"/>
      <c r="N110" s="25"/>
      <c r="O110" s="15"/>
    </row>
    <row r="111" spans="1:15" ht="15" x14ac:dyDescent="0.2">
      <c r="A111" s="25"/>
      <c r="B111" s="25"/>
      <c r="C111" s="25"/>
      <c r="D111" s="25"/>
      <c r="E111" s="26"/>
      <c r="F111" s="25"/>
      <c r="G111" s="25"/>
      <c r="H111" s="25"/>
      <c r="I111" s="26"/>
      <c r="J111" s="25"/>
      <c r="K111" s="25"/>
      <c r="L111" s="25"/>
      <c r="M111" s="26"/>
      <c r="N111" s="25"/>
      <c r="O111" s="15"/>
    </row>
    <row r="112" spans="1:15" ht="15" x14ac:dyDescent="0.2">
      <c r="A112" s="4"/>
      <c r="B112" s="4"/>
      <c r="C112" s="4"/>
      <c r="D112" s="4"/>
      <c r="E112" s="6"/>
      <c r="F112" s="4"/>
      <c r="G112" s="4"/>
      <c r="H112" s="4"/>
      <c r="I112" s="6"/>
      <c r="J112" s="4"/>
      <c r="K112" s="4"/>
      <c r="L112" s="4"/>
      <c r="M112" s="6"/>
    </row>
    <row r="113" spans="1:13" ht="15" x14ac:dyDescent="0.2">
      <c r="A113" s="4"/>
      <c r="B113" s="4"/>
      <c r="C113" s="4"/>
      <c r="D113" s="4"/>
      <c r="E113" s="6"/>
      <c r="F113" s="4"/>
      <c r="G113" s="4"/>
      <c r="H113" s="4"/>
      <c r="I113" s="6"/>
      <c r="J113" s="4"/>
      <c r="K113" s="4"/>
      <c r="L113" s="4"/>
      <c r="M113" s="6"/>
    </row>
    <row r="114" spans="1:13" ht="15" x14ac:dyDescent="0.2">
      <c r="A114" s="4"/>
      <c r="B114" s="4"/>
      <c r="C114" s="4"/>
      <c r="D114" s="4"/>
      <c r="E114" s="6"/>
      <c r="F114" s="4"/>
      <c r="G114" s="4"/>
      <c r="H114" s="4"/>
      <c r="I114" s="6"/>
      <c r="J114" s="4"/>
      <c r="K114" s="4"/>
      <c r="L114" s="4"/>
      <c r="M114" s="6"/>
    </row>
    <row r="115" spans="1:13" ht="15" x14ac:dyDescent="0.2">
      <c r="A115" s="4"/>
      <c r="B115" s="4"/>
      <c r="C115" s="4"/>
      <c r="D115" s="4"/>
      <c r="E115" s="6"/>
      <c r="F115" s="4"/>
      <c r="G115" s="4"/>
    </row>
  </sheetData>
  <sheetProtection password="EB6C" sheet="1" objects="1" scenarios="1"/>
  <sortState ref="C90:F104">
    <sortCondition ref="F90"/>
  </sortState>
  <mergeCells count="25">
    <mergeCell ref="P27:Q27"/>
    <mergeCell ref="B34:C34"/>
    <mergeCell ref="F34:G34"/>
    <mergeCell ref="D34:E34"/>
    <mergeCell ref="B36:C36"/>
    <mergeCell ref="F36:G36"/>
    <mergeCell ref="D35:E35"/>
    <mergeCell ref="D36:E36"/>
    <mergeCell ref="H33:I33"/>
    <mergeCell ref="H34:I34"/>
    <mergeCell ref="H35:I35"/>
    <mergeCell ref="H36:I36"/>
    <mergeCell ref="H37:I37"/>
    <mergeCell ref="A2:B2"/>
    <mergeCell ref="B33:C33"/>
    <mergeCell ref="F33:G33"/>
    <mergeCell ref="F32:G32"/>
    <mergeCell ref="B32:C32"/>
    <mergeCell ref="D32:E32"/>
    <mergeCell ref="D33:E33"/>
    <mergeCell ref="D37:E37"/>
    <mergeCell ref="B37:C37"/>
    <mergeCell ref="F37:G37"/>
    <mergeCell ref="B35:C35"/>
    <mergeCell ref="F35:G35"/>
  </mergeCells>
  <phoneticPr fontId="0" type="noConversion"/>
  <conditionalFormatting sqref="O9:O23">
    <cfRule type="cellIs" dxfId="37" priority="248" operator="greaterThan">
      <formula>55</formula>
    </cfRule>
    <cfRule type="expression" dxfId="36" priority="136">
      <formula>S9:S23 &gt;=3</formula>
    </cfRule>
  </conditionalFormatting>
  <conditionalFormatting sqref="N9:N23">
    <cfRule type="cellIs" dxfId="35" priority="246" operator="greaterThan">
      <formula>83</formula>
    </cfRule>
    <cfRule type="expression" dxfId="34" priority="113">
      <formula>S9:S23&gt;=3</formula>
    </cfRule>
  </conditionalFormatting>
  <conditionalFormatting sqref="S9:S23">
    <cfRule type="cellIs" dxfId="33" priority="213" operator="greaterThanOrEqual">
      <formula>3</formula>
    </cfRule>
  </conditionalFormatting>
  <conditionalFormatting sqref="B39:B53">
    <cfRule type="cellIs" dxfId="32" priority="171" operator="equal">
      <formula>-100</formula>
    </cfRule>
  </conditionalFormatting>
  <conditionalFormatting sqref="H39:H53">
    <cfRule type="cellIs" dxfId="31" priority="168" operator="equal">
      <formula>-100</formula>
    </cfRule>
  </conditionalFormatting>
  <conditionalFormatting sqref="D39:D53">
    <cfRule type="cellIs" dxfId="30" priority="167" operator="equal">
      <formula>-100</formula>
    </cfRule>
  </conditionalFormatting>
  <conditionalFormatting sqref="F39:F53">
    <cfRule type="cellIs" dxfId="29" priority="147" operator="equal">
      <formula>-100</formula>
    </cfRule>
  </conditionalFormatting>
  <conditionalFormatting sqref="H9:H23">
    <cfRule type="cellIs" dxfId="28" priority="50" operator="equal">
      <formula>-100</formula>
    </cfRule>
  </conditionalFormatting>
  <conditionalFormatting sqref="F9:F23">
    <cfRule type="cellIs" dxfId="27" priority="49" operator="equal">
      <formula>-100</formula>
    </cfRule>
  </conditionalFormatting>
  <conditionalFormatting sqref="D22:D23">
    <cfRule type="cellIs" dxfId="26" priority="48" operator="equal">
      <formula>-100</formula>
    </cfRule>
  </conditionalFormatting>
  <conditionalFormatting sqref="B9:B23">
    <cfRule type="cellIs" dxfId="25" priority="22" operator="equal">
      <formula>-100</formula>
    </cfRule>
  </conditionalFormatting>
  <conditionalFormatting sqref="J22:J23">
    <cfRule type="cellIs" dxfId="24" priority="21" operator="equal">
      <formula>-100</formula>
    </cfRule>
  </conditionalFormatting>
  <conditionalFormatting sqref="L22:L23">
    <cfRule type="cellIs" dxfId="23" priority="20" operator="equal">
      <formula>-100</formula>
    </cfRule>
  </conditionalFormatting>
  <conditionalFormatting sqref="A15">
    <cfRule type="expression" dxfId="22" priority="19">
      <formula>S15&gt;=3</formula>
    </cfRule>
  </conditionalFormatting>
  <conditionalFormatting sqref="A9">
    <cfRule type="expression" dxfId="21" priority="18">
      <formula>S9&gt;=3</formula>
    </cfRule>
  </conditionalFormatting>
  <conditionalFormatting sqref="A10">
    <cfRule type="expression" dxfId="20" priority="17">
      <formula>S10&gt;=3</formula>
    </cfRule>
  </conditionalFormatting>
  <conditionalFormatting sqref="A11">
    <cfRule type="expression" dxfId="19" priority="16">
      <formula>S11&gt;=3</formula>
    </cfRule>
  </conditionalFormatting>
  <conditionalFormatting sqref="A12">
    <cfRule type="expression" dxfId="18" priority="15">
      <formula>S12&gt;=3</formula>
    </cfRule>
  </conditionalFormatting>
  <conditionalFormatting sqref="A13">
    <cfRule type="expression" dxfId="17" priority="14">
      <formula>S13&gt;=3</formula>
    </cfRule>
  </conditionalFormatting>
  <conditionalFormatting sqref="A14">
    <cfRule type="expression" dxfId="16" priority="13">
      <formula>S14&gt;=3</formula>
    </cfRule>
  </conditionalFormatting>
  <conditionalFormatting sqref="A16">
    <cfRule type="expression" dxfId="15" priority="12">
      <formula>S16&gt;=3</formula>
    </cfRule>
  </conditionalFormatting>
  <conditionalFormatting sqref="A17">
    <cfRule type="expression" dxfId="14" priority="11">
      <formula>S17&gt;=3</formula>
    </cfRule>
  </conditionalFormatting>
  <conditionalFormatting sqref="A18">
    <cfRule type="expression" dxfId="13" priority="10">
      <formula>S18&gt;=3</formula>
    </cfRule>
  </conditionalFormatting>
  <conditionalFormatting sqref="A19">
    <cfRule type="expression" dxfId="12" priority="9">
      <formula>S19&gt;=3</formula>
    </cfRule>
  </conditionalFormatting>
  <conditionalFormatting sqref="A20">
    <cfRule type="expression" dxfId="11" priority="8">
      <formula>S20&gt;=3</formula>
    </cfRule>
  </conditionalFormatting>
  <conditionalFormatting sqref="A21">
    <cfRule type="expression" dxfId="10" priority="7">
      <formula>S21&gt;=3</formula>
    </cfRule>
  </conditionalFormatting>
  <conditionalFormatting sqref="A22">
    <cfRule type="expression" dxfId="9" priority="6">
      <formula>S22&gt;=3</formula>
    </cfRule>
  </conditionalFormatting>
  <conditionalFormatting sqref="A23">
    <cfRule type="expression" dxfId="8" priority="5">
      <formula>S23&gt;=3</formula>
    </cfRule>
  </conditionalFormatting>
  <conditionalFormatting sqref="D9:D21">
    <cfRule type="cellIs" dxfId="7" priority="4" operator="equal">
      <formula>-100</formula>
    </cfRule>
  </conditionalFormatting>
  <conditionalFormatting sqref="J9:J21">
    <cfRule type="cellIs" dxfId="6" priority="3" operator="equal">
      <formula>-100</formula>
    </cfRule>
  </conditionalFormatting>
  <conditionalFormatting sqref="L9:L21">
    <cfRule type="cellIs" dxfId="5" priority="2" operator="equal">
      <formula>-100</formula>
    </cfRule>
  </conditionalFormatting>
  <conditionalFormatting sqref="Q9:Q23">
    <cfRule type="expression" dxfId="4" priority="1">
      <formula>S9:S23&gt;=3</formula>
    </cfRule>
  </conditionalFormatting>
  <pageMargins left="0.75" right="0.75" top="1" bottom="1" header="0.5" footer="0.5"/>
  <pageSetup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P26"/>
  <sheetViews>
    <sheetView workbookViewId="0">
      <selection activeCell="J24" sqref="J24"/>
    </sheetView>
  </sheetViews>
  <sheetFormatPr defaultRowHeight="12.75" x14ac:dyDescent="0.2"/>
  <cols>
    <col min="1" max="1" width="22" customWidth="1"/>
    <col min="2" max="2" width="10" customWidth="1"/>
    <col min="3" max="3" width="2.7109375" customWidth="1"/>
    <col min="4" max="4" width="10.28515625" bestFit="1" customWidth="1"/>
    <col min="5" max="5" width="6.28515625" customWidth="1"/>
    <col min="6" max="6" width="10.28515625" bestFit="1" customWidth="1"/>
    <col min="7" max="7" width="5.7109375" customWidth="1"/>
    <col min="8" max="8" width="11.140625" bestFit="1" customWidth="1"/>
    <col min="9" max="9" width="2.7109375" customWidth="1"/>
    <col min="10" max="10" width="11.140625" bestFit="1" customWidth="1"/>
    <col min="11" max="11" width="2.7109375" customWidth="1"/>
    <col min="12" max="12" width="9.85546875" bestFit="1" customWidth="1"/>
    <col min="13" max="13" width="2.7109375" customWidth="1"/>
    <col min="14" max="14" width="9.5703125" bestFit="1" customWidth="1"/>
    <col min="15" max="15" width="15.7109375" customWidth="1"/>
  </cols>
  <sheetData>
    <row r="1" spans="1:16" ht="15.7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5.75" customHeight="1" x14ac:dyDescent="0.25">
      <c r="A2" s="134" t="s">
        <v>78</v>
      </c>
      <c r="B2" s="60" t="s">
        <v>79</v>
      </c>
      <c r="C2" s="135"/>
      <c r="D2" s="60"/>
      <c r="E2" s="60"/>
      <c r="F2" s="60"/>
      <c r="G2" s="60"/>
      <c r="H2" s="60"/>
      <c r="I2" s="60"/>
      <c r="J2" s="60"/>
      <c r="K2" s="60"/>
      <c r="L2" s="60"/>
      <c r="M2" s="60"/>
      <c r="N2" s="136"/>
      <c r="O2" s="137" t="s">
        <v>80</v>
      </c>
      <c r="P2" s="36"/>
    </row>
    <row r="3" spans="1:16" ht="15.75" customHeight="1" x14ac:dyDescent="0.25">
      <c r="A3" s="135"/>
      <c r="B3" s="60"/>
      <c r="C3" s="135"/>
      <c r="D3" s="60"/>
      <c r="E3" s="60"/>
      <c r="F3" s="60"/>
      <c r="G3" s="60"/>
      <c r="H3" s="60"/>
      <c r="I3" s="60"/>
      <c r="J3" s="60"/>
      <c r="K3" s="60"/>
      <c r="L3" s="60"/>
      <c r="M3" s="60"/>
      <c r="N3" s="136"/>
      <c r="O3" s="138"/>
      <c r="P3" s="36"/>
    </row>
    <row r="4" spans="1:16" ht="15.75" customHeight="1" x14ac:dyDescent="0.2">
      <c r="A4" s="139">
        <v>3</v>
      </c>
      <c r="B4" s="140">
        <v>10</v>
      </c>
      <c r="C4" s="139"/>
      <c r="D4" s="140">
        <v>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140">
        <v>15</v>
      </c>
      <c r="P4" s="36"/>
    </row>
    <row r="5" spans="1:16" ht="15.75" customHeight="1" x14ac:dyDescent="0.2">
      <c r="A5" s="139">
        <v>4</v>
      </c>
      <c r="B5" s="141">
        <v>12</v>
      </c>
      <c r="C5" s="142"/>
      <c r="D5" s="141">
        <v>8</v>
      </c>
      <c r="E5" s="141"/>
      <c r="F5" s="141"/>
      <c r="G5" s="141"/>
      <c r="H5" s="141"/>
      <c r="I5" s="141"/>
      <c r="J5" s="141"/>
      <c r="K5" s="141"/>
      <c r="L5" s="141"/>
      <c r="M5" s="141"/>
      <c r="N5" s="143"/>
      <c r="O5" s="144">
        <v>20</v>
      </c>
      <c r="P5" s="145"/>
    </row>
    <row r="6" spans="1:16" ht="15.75" customHeight="1" x14ac:dyDescent="0.25">
      <c r="A6" s="139">
        <v>5</v>
      </c>
      <c r="B6" s="146">
        <v>15</v>
      </c>
      <c r="C6" s="147"/>
      <c r="D6" s="146">
        <v>10</v>
      </c>
      <c r="E6" s="148" t="s">
        <v>81</v>
      </c>
      <c r="F6" s="147"/>
      <c r="G6" s="146"/>
      <c r="H6" s="149">
        <v>12</v>
      </c>
      <c r="I6" s="149"/>
      <c r="J6" s="149">
        <v>8</v>
      </c>
      <c r="K6" s="149"/>
      <c r="L6" s="149">
        <v>5</v>
      </c>
      <c r="M6" s="146"/>
      <c r="N6" s="36"/>
      <c r="O6" s="144">
        <v>25</v>
      </c>
      <c r="P6" s="150"/>
    </row>
    <row r="7" spans="1:16" ht="15.75" customHeight="1" x14ac:dyDescent="0.2">
      <c r="A7" s="139">
        <v>6</v>
      </c>
      <c r="B7" s="146">
        <v>12</v>
      </c>
      <c r="C7" s="147"/>
      <c r="D7" s="146">
        <v>10</v>
      </c>
      <c r="E7" s="146"/>
      <c r="F7" s="146">
        <v>8</v>
      </c>
      <c r="G7" s="146"/>
      <c r="H7" s="146"/>
      <c r="I7" s="146"/>
      <c r="J7" s="146"/>
      <c r="K7" s="146"/>
      <c r="L7" s="146"/>
      <c r="M7" s="146"/>
      <c r="N7" s="36"/>
      <c r="O7" s="144">
        <v>30</v>
      </c>
      <c r="P7" s="36"/>
    </row>
    <row r="8" spans="1:16" ht="15.75" customHeight="1" x14ac:dyDescent="0.25">
      <c r="A8" s="139">
        <v>7</v>
      </c>
      <c r="B8" s="146">
        <v>15</v>
      </c>
      <c r="C8" s="147"/>
      <c r="D8" s="146">
        <v>12</v>
      </c>
      <c r="E8" s="146"/>
      <c r="F8" s="146">
        <v>8</v>
      </c>
      <c r="G8" s="148" t="s">
        <v>81</v>
      </c>
      <c r="H8" s="149">
        <v>15</v>
      </c>
      <c r="I8" s="149"/>
      <c r="J8" s="149">
        <v>10</v>
      </c>
      <c r="K8" s="149"/>
      <c r="L8" s="149">
        <v>6</v>
      </c>
      <c r="M8" s="149"/>
      <c r="N8" s="151">
        <v>4</v>
      </c>
      <c r="O8" s="144">
        <v>35</v>
      </c>
      <c r="P8" s="36"/>
    </row>
    <row r="9" spans="1:16" ht="15.75" customHeight="1" x14ac:dyDescent="0.2">
      <c r="A9" s="139">
        <v>8</v>
      </c>
      <c r="B9" s="146">
        <v>15</v>
      </c>
      <c r="C9" s="147"/>
      <c r="D9" s="146">
        <v>12</v>
      </c>
      <c r="E9" s="146"/>
      <c r="F9" s="146">
        <v>8</v>
      </c>
      <c r="G9" s="146"/>
      <c r="H9" s="146">
        <v>5</v>
      </c>
      <c r="I9" s="146"/>
      <c r="J9" s="146"/>
      <c r="K9" s="146"/>
      <c r="L9" s="146"/>
      <c r="M9" s="146"/>
      <c r="N9" s="36"/>
      <c r="O9" s="144">
        <v>40</v>
      </c>
      <c r="P9" s="36"/>
    </row>
    <row r="10" spans="1:16" ht="15.75" customHeight="1" x14ac:dyDescent="0.2">
      <c r="A10" s="139">
        <v>9</v>
      </c>
      <c r="B10" s="146">
        <v>16</v>
      </c>
      <c r="C10" s="147"/>
      <c r="D10" s="146">
        <v>13</v>
      </c>
      <c r="E10" s="146"/>
      <c r="F10" s="146">
        <v>10</v>
      </c>
      <c r="G10" s="146"/>
      <c r="H10" s="146">
        <v>6</v>
      </c>
      <c r="I10" s="146"/>
      <c r="J10" s="146"/>
      <c r="K10" s="146"/>
      <c r="L10" s="146"/>
      <c r="M10" s="146"/>
      <c r="N10" s="36"/>
      <c r="O10" s="144">
        <v>45</v>
      </c>
      <c r="P10" s="36"/>
    </row>
    <row r="11" spans="1:16" ht="15.75" customHeight="1" x14ac:dyDescent="0.2">
      <c r="A11" s="139">
        <v>10</v>
      </c>
      <c r="B11" s="146">
        <v>15</v>
      </c>
      <c r="C11" s="147"/>
      <c r="D11" s="146">
        <v>12</v>
      </c>
      <c r="E11" s="146"/>
      <c r="F11" s="146">
        <v>10</v>
      </c>
      <c r="G11" s="146"/>
      <c r="H11" s="146">
        <v>8</v>
      </c>
      <c r="I11" s="146"/>
      <c r="J11" s="146">
        <v>5</v>
      </c>
      <c r="K11" s="146"/>
      <c r="L11" s="146"/>
      <c r="M11" s="146"/>
      <c r="N11" s="36"/>
      <c r="O11" s="144">
        <v>50</v>
      </c>
      <c r="P11" s="36"/>
    </row>
    <row r="12" spans="1:16" ht="15.75" customHeight="1" x14ac:dyDescent="0.2">
      <c r="A12" s="139">
        <v>11</v>
      </c>
      <c r="B12" s="146">
        <v>16</v>
      </c>
      <c r="C12" s="147"/>
      <c r="D12" s="146">
        <v>13</v>
      </c>
      <c r="E12" s="146"/>
      <c r="F12" s="146">
        <v>11</v>
      </c>
      <c r="G12" s="146"/>
      <c r="H12" s="146">
        <v>9</v>
      </c>
      <c r="I12" s="146"/>
      <c r="J12" s="146">
        <v>6</v>
      </c>
      <c r="K12" s="146"/>
      <c r="L12" s="146"/>
      <c r="M12" s="146"/>
      <c r="N12" s="36"/>
      <c r="O12" s="144">
        <v>55</v>
      </c>
      <c r="P12" s="36"/>
    </row>
    <row r="13" spans="1:16" ht="15.75" customHeight="1" x14ac:dyDescent="0.2">
      <c r="A13" s="139">
        <v>12</v>
      </c>
      <c r="B13" s="146">
        <v>15</v>
      </c>
      <c r="C13" s="147"/>
      <c r="D13" s="146">
        <v>13</v>
      </c>
      <c r="E13" s="146"/>
      <c r="F13" s="146">
        <v>11</v>
      </c>
      <c r="G13" s="146"/>
      <c r="H13" s="146">
        <v>9</v>
      </c>
      <c r="I13" s="146"/>
      <c r="J13" s="146">
        <v>7</v>
      </c>
      <c r="K13" s="146"/>
      <c r="L13" s="146">
        <v>5</v>
      </c>
      <c r="M13" s="146"/>
      <c r="N13" s="36"/>
      <c r="O13" s="144">
        <v>60</v>
      </c>
      <c r="P13" s="36"/>
    </row>
    <row r="14" spans="1:16" ht="15.75" customHeight="1" x14ac:dyDescent="0.2">
      <c r="A14" s="139">
        <v>13</v>
      </c>
      <c r="B14" s="146">
        <v>16</v>
      </c>
      <c r="C14" s="147"/>
      <c r="D14" s="146">
        <v>14</v>
      </c>
      <c r="E14" s="146"/>
      <c r="F14" s="146">
        <v>12</v>
      </c>
      <c r="G14" s="146"/>
      <c r="H14" s="146">
        <v>10</v>
      </c>
      <c r="I14" s="146"/>
      <c r="J14" s="146">
        <v>8</v>
      </c>
      <c r="K14" s="146"/>
      <c r="L14" s="146">
        <v>5</v>
      </c>
      <c r="M14" s="146"/>
      <c r="N14" s="36"/>
      <c r="O14" s="144">
        <v>65</v>
      </c>
      <c r="P14" s="36"/>
    </row>
    <row r="15" spans="1:16" ht="15.75" customHeight="1" x14ac:dyDescent="0.2">
      <c r="A15" s="139">
        <v>14</v>
      </c>
      <c r="B15" s="146">
        <v>16</v>
      </c>
      <c r="C15" s="147"/>
      <c r="D15" s="146">
        <v>14</v>
      </c>
      <c r="E15" s="146"/>
      <c r="F15" s="146">
        <v>11</v>
      </c>
      <c r="G15" s="146"/>
      <c r="H15" s="146">
        <v>9</v>
      </c>
      <c r="I15" s="146"/>
      <c r="J15" s="146">
        <v>8</v>
      </c>
      <c r="K15" s="146"/>
      <c r="L15" s="146">
        <v>7</v>
      </c>
      <c r="M15" s="146"/>
      <c r="N15" s="147">
        <v>5</v>
      </c>
      <c r="O15" s="144">
        <v>70</v>
      </c>
      <c r="P15" s="36"/>
    </row>
    <row r="16" spans="1:16" ht="15.75" customHeight="1" x14ac:dyDescent="0.2">
      <c r="A16" s="139">
        <v>15</v>
      </c>
      <c r="B16" s="146">
        <v>18</v>
      </c>
      <c r="C16" s="147"/>
      <c r="D16" s="146">
        <v>15</v>
      </c>
      <c r="E16" s="146"/>
      <c r="F16" s="146">
        <v>12</v>
      </c>
      <c r="G16" s="146"/>
      <c r="H16" s="146">
        <v>9</v>
      </c>
      <c r="I16" s="146"/>
      <c r="J16" s="146">
        <v>8</v>
      </c>
      <c r="K16" s="146"/>
      <c r="L16" s="146">
        <v>7</v>
      </c>
      <c r="M16" s="146"/>
      <c r="N16" s="147">
        <v>6</v>
      </c>
      <c r="O16" s="144">
        <v>75</v>
      </c>
      <c r="P16" s="36"/>
    </row>
    <row r="17" spans="1:16" ht="15.7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ht="15.7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6" ht="15.75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ht="15.75" customHeight="1" x14ac:dyDescent="0.2"/>
    <row r="21" spans="1:16" ht="15.75" customHeight="1" x14ac:dyDescent="0.2"/>
    <row r="22" spans="1:16" ht="15.75" customHeight="1" x14ac:dyDescent="0.2"/>
    <row r="23" spans="1:16" ht="15.75" customHeight="1" x14ac:dyDescent="0.2"/>
    <row r="24" spans="1:16" ht="15.75" customHeight="1" x14ac:dyDescent="0.2"/>
    <row r="25" spans="1:16" ht="15.75" customHeight="1" x14ac:dyDescent="0.2"/>
    <row r="26" spans="1:16" ht="15.75" customHeight="1" x14ac:dyDescent="0.2"/>
  </sheetData>
  <sheetProtection password="EB6C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Y57"/>
  <sheetViews>
    <sheetView topLeftCell="A4" workbookViewId="0">
      <selection activeCell="B13" sqref="B13"/>
    </sheetView>
  </sheetViews>
  <sheetFormatPr defaultRowHeight="12.75" x14ac:dyDescent="0.2"/>
  <cols>
    <col min="1" max="1" width="11" customWidth="1"/>
    <col min="2" max="2" width="13.42578125" customWidth="1"/>
    <col min="3" max="3" width="5.42578125" customWidth="1"/>
    <col min="4" max="9" width="7.7109375" customWidth="1"/>
    <col min="10" max="10" width="8.5703125" customWidth="1"/>
    <col min="11" max="17" width="7.7109375" customWidth="1"/>
    <col min="18" max="18" width="8.5703125" customWidth="1"/>
    <col min="19" max="26" width="7.7109375" customWidth="1"/>
    <col min="27" max="27" width="12.140625" customWidth="1"/>
    <col min="28" max="28" width="11.28515625" customWidth="1"/>
    <col min="29" max="31" width="11.42578125" bestFit="1" customWidth="1"/>
  </cols>
  <sheetData>
    <row r="1" spans="1:25" s="4" customFormat="1" ht="15.75" customHeight="1" x14ac:dyDescent="0.2"/>
    <row r="2" spans="1:25" s="4" customFormat="1" ht="15.75" customHeight="1" x14ac:dyDescent="0.2"/>
    <row r="3" spans="1:25" s="4" customFormat="1" ht="15.75" customHeight="1" x14ac:dyDescent="0.2"/>
    <row r="4" spans="1:25" s="4" customFormat="1" ht="15.75" customHeight="1" x14ac:dyDescent="0.2">
      <c r="A4" s="7"/>
    </row>
    <row r="5" spans="1:25" s="4" customFormat="1" ht="15.75" customHeight="1" x14ac:dyDescent="0.2">
      <c r="A5" s="7"/>
      <c r="B5" s="131" t="s">
        <v>74</v>
      </c>
      <c r="D5" s="131" t="s">
        <v>72</v>
      </c>
      <c r="E5" s="131"/>
      <c r="F5" s="131"/>
      <c r="G5" s="131"/>
      <c r="H5" s="131"/>
      <c r="I5" s="131"/>
      <c r="J5" s="131"/>
      <c r="K5" s="131" t="s">
        <v>76</v>
      </c>
      <c r="L5" s="131"/>
      <c r="M5" s="131"/>
      <c r="N5" s="131"/>
      <c r="O5" s="131"/>
      <c r="P5" s="318"/>
      <c r="Q5" s="53"/>
      <c r="R5" s="53"/>
      <c r="T5" s="53"/>
      <c r="U5" s="53"/>
      <c r="V5" s="53"/>
      <c r="W5" s="53"/>
      <c r="X5" s="53"/>
      <c r="Y5" s="53"/>
    </row>
    <row r="6" spans="1:25" s="4" customFormat="1" ht="15.75" customHeight="1" x14ac:dyDescent="0.2">
      <c r="A6" s="7"/>
      <c r="B6" s="131" t="s">
        <v>90</v>
      </c>
      <c r="D6" s="131" t="s">
        <v>73</v>
      </c>
      <c r="E6" s="131"/>
      <c r="F6" s="131"/>
      <c r="G6" s="131"/>
      <c r="H6" s="131"/>
      <c r="I6" s="131"/>
      <c r="J6" s="131"/>
      <c r="K6" s="131" t="s">
        <v>77</v>
      </c>
      <c r="L6" s="131"/>
      <c r="M6" s="131"/>
      <c r="N6" s="131"/>
      <c r="O6" s="131"/>
      <c r="P6" s="318"/>
      <c r="Q6" s="53"/>
      <c r="R6" s="53"/>
      <c r="T6" s="53"/>
      <c r="U6" s="53"/>
      <c r="V6" s="53"/>
      <c r="W6" s="53"/>
      <c r="X6" s="53"/>
      <c r="Y6" s="53"/>
    </row>
    <row r="7" spans="1:25" s="4" customFormat="1" ht="15.75" customHeight="1" x14ac:dyDescent="0.2">
      <c r="A7" s="7"/>
      <c r="B7" s="3"/>
      <c r="D7" s="166"/>
      <c r="E7" s="166"/>
      <c r="F7" s="166"/>
      <c r="G7" s="166"/>
      <c r="H7" s="166"/>
      <c r="I7" s="166"/>
      <c r="J7" s="167" t="s">
        <v>63</v>
      </c>
      <c r="K7" s="130" t="s">
        <v>29</v>
      </c>
      <c r="L7" s="320"/>
      <c r="M7" s="321"/>
      <c r="N7" s="321"/>
      <c r="O7" s="321"/>
      <c r="P7" s="319"/>
      <c r="Q7" s="319"/>
      <c r="T7" s="53"/>
      <c r="U7" s="53"/>
      <c r="V7" s="53"/>
      <c r="W7" s="53"/>
      <c r="X7" s="53"/>
      <c r="Y7" s="53"/>
    </row>
    <row r="8" spans="1:25" s="4" customFormat="1" ht="15.75" customHeight="1" x14ac:dyDescent="0.2">
      <c r="A8" s="7"/>
      <c r="B8" s="129" t="s">
        <v>60</v>
      </c>
      <c r="D8" s="167" t="s">
        <v>31</v>
      </c>
      <c r="E8" s="167" t="s">
        <v>32</v>
      </c>
      <c r="F8" s="167" t="s">
        <v>33</v>
      </c>
      <c r="G8" s="167" t="s">
        <v>34</v>
      </c>
      <c r="H8" s="167" t="s">
        <v>35</v>
      </c>
      <c r="I8" s="167" t="s">
        <v>36</v>
      </c>
      <c r="J8" s="167" t="s">
        <v>64</v>
      </c>
      <c r="K8" s="167" t="s">
        <v>65</v>
      </c>
      <c r="L8" s="310"/>
      <c r="M8" s="310"/>
      <c r="N8" s="310"/>
      <c r="O8" s="310"/>
      <c r="P8" s="310"/>
      <c r="Q8" s="310"/>
      <c r="R8" s="53"/>
      <c r="T8" s="97"/>
      <c r="U8" s="97"/>
      <c r="V8" s="97"/>
      <c r="W8" s="97"/>
      <c r="X8" s="97"/>
      <c r="Y8" s="97"/>
    </row>
    <row r="9" spans="1:25" s="4" customFormat="1" ht="15.75" customHeight="1" x14ac:dyDescent="0.2">
      <c r="A9" s="7"/>
      <c r="B9" s="92">
        <f>RANK(Koning!O9:O23,Koning!O9:O23,1)</f>
        <v>8</v>
      </c>
      <c r="D9" s="168">
        <f>(Koning!C9)</f>
        <v>2</v>
      </c>
      <c r="E9" s="168">
        <f>(Koning!E9)</f>
        <v>6</v>
      </c>
      <c r="F9" s="168">
        <f>(Koning!G9)</f>
        <v>6</v>
      </c>
      <c r="G9" s="168">
        <f>(Koning!I9)</f>
        <v>10</v>
      </c>
      <c r="H9" s="168">
        <f>(Koning!K9)</f>
        <v>7</v>
      </c>
      <c r="I9" s="168">
        <f>(Koning!M9)</f>
        <v>7</v>
      </c>
      <c r="J9" s="169">
        <f t="shared" ref="J9:J23" si="0">SUM(D9:I9)</f>
        <v>38</v>
      </c>
      <c r="K9" s="317">
        <f>SUM(D9:I9)-LARGE(D9:I9,1)-LARGE(D9:I9,2)</f>
        <v>21</v>
      </c>
      <c r="L9" s="310"/>
      <c r="M9" s="310"/>
      <c r="N9" s="310"/>
      <c r="O9" s="310"/>
      <c r="P9" s="310"/>
      <c r="Q9" s="310"/>
      <c r="R9" s="310"/>
      <c r="T9" s="97"/>
      <c r="U9" s="97"/>
      <c r="V9" s="97"/>
      <c r="W9" s="97"/>
      <c r="X9" s="97"/>
      <c r="Y9" s="97"/>
    </row>
    <row r="10" spans="1:25" s="4" customFormat="1" ht="15.75" customHeight="1" x14ac:dyDescent="0.2">
      <c r="A10" s="7"/>
      <c r="B10" s="92">
        <f>RANK(Koning!O9:O23,Koning!O9:O23,1)</f>
        <v>11</v>
      </c>
      <c r="D10" s="168">
        <f>(Koning!C10)</f>
        <v>10</v>
      </c>
      <c r="E10" s="168">
        <f>(Koning!E10)</f>
        <v>10</v>
      </c>
      <c r="F10" s="168">
        <f>(Koning!G10)</f>
        <v>10</v>
      </c>
      <c r="G10" s="168">
        <f>(Koning!I10)</f>
        <v>10</v>
      </c>
      <c r="H10" s="168">
        <f>(Koning!K10)</f>
        <v>10</v>
      </c>
      <c r="I10" s="168">
        <f>(Koning!M10)</f>
        <v>10</v>
      </c>
      <c r="J10" s="169">
        <f t="shared" si="0"/>
        <v>60</v>
      </c>
      <c r="K10" s="317">
        <f t="shared" ref="K10:K23" si="1">SUM(D10:I10)-LARGE(D10:I10,1)-LARGE(D10:I10,2)</f>
        <v>40</v>
      </c>
      <c r="L10" s="310"/>
      <c r="M10" s="310"/>
      <c r="N10" s="310"/>
      <c r="O10" s="310"/>
      <c r="P10" s="310"/>
      <c r="Q10" s="310"/>
      <c r="R10" s="310"/>
      <c r="T10" s="97"/>
      <c r="U10" s="97"/>
      <c r="V10" s="97"/>
      <c r="W10" s="97"/>
      <c r="X10" s="97"/>
      <c r="Y10" s="97"/>
    </row>
    <row r="11" spans="1:25" s="4" customFormat="1" ht="15.75" customHeight="1" x14ac:dyDescent="0.2">
      <c r="A11" s="7"/>
      <c r="B11" s="92">
        <f>RANK(Koning!O9:O23,Koning!O9:O23,1)</f>
        <v>2</v>
      </c>
      <c r="D11" s="168">
        <f>(Koning!C11)</f>
        <v>1</v>
      </c>
      <c r="E11" s="168">
        <f>(Koning!E11)</f>
        <v>6</v>
      </c>
      <c r="F11" s="168">
        <f>(Koning!G11)</f>
        <v>5</v>
      </c>
      <c r="G11" s="168">
        <f>(Koning!I11)</f>
        <v>9</v>
      </c>
      <c r="H11" s="168">
        <f>(Koning!K11)</f>
        <v>2</v>
      </c>
      <c r="I11" s="168">
        <f>(Koning!M11)</f>
        <v>1</v>
      </c>
      <c r="J11" s="169">
        <f t="shared" si="0"/>
        <v>24</v>
      </c>
      <c r="K11" s="317">
        <f t="shared" si="1"/>
        <v>9</v>
      </c>
      <c r="L11" s="310"/>
      <c r="M11" s="310"/>
      <c r="N11" s="310"/>
      <c r="O11" s="310"/>
      <c r="P11" s="310"/>
      <c r="Q11" s="310"/>
      <c r="R11" s="310"/>
      <c r="T11" s="97"/>
      <c r="U11" s="97"/>
      <c r="V11" s="97"/>
      <c r="W11" s="97"/>
      <c r="X11" s="97"/>
      <c r="Y11" s="97"/>
    </row>
    <row r="12" spans="1:25" s="4" customFormat="1" ht="15.75" customHeight="1" x14ac:dyDescent="0.2">
      <c r="A12" s="7"/>
      <c r="B12" s="92">
        <f>RANK(Koning!O9:O23,Koning!O9:O23,1)</f>
        <v>11</v>
      </c>
      <c r="D12" s="168">
        <f>(Koning!C12)</f>
        <v>10</v>
      </c>
      <c r="E12" s="168">
        <f>(Koning!E12)</f>
        <v>10</v>
      </c>
      <c r="F12" s="168">
        <f>(Koning!G12)</f>
        <v>10</v>
      </c>
      <c r="G12" s="168">
        <f>(Koning!I12)</f>
        <v>10</v>
      </c>
      <c r="H12" s="168">
        <f>(Koning!K12)</f>
        <v>10</v>
      </c>
      <c r="I12" s="168">
        <f>(Koning!M12)</f>
        <v>10</v>
      </c>
      <c r="J12" s="169">
        <f t="shared" si="0"/>
        <v>60</v>
      </c>
      <c r="K12" s="317">
        <f t="shared" si="1"/>
        <v>40</v>
      </c>
      <c r="L12" s="310"/>
      <c r="M12" s="310"/>
      <c r="N12" s="310"/>
      <c r="O12" s="310"/>
      <c r="P12" s="310"/>
      <c r="Q12" s="310"/>
      <c r="R12" s="310"/>
      <c r="T12" s="97"/>
      <c r="U12" s="97"/>
      <c r="V12" s="97"/>
      <c r="W12" s="97"/>
      <c r="X12" s="97"/>
      <c r="Y12" s="97"/>
    </row>
    <row r="13" spans="1:25" s="4" customFormat="1" ht="15.75" customHeight="1" x14ac:dyDescent="0.2">
      <c r="A13" s="7"/>
      <c r="B13" s="92">
        <f>RANK(Koning!O9:O23,Koning!O9:O23,1)</f>
        <v>10</v>
      </c>
      <c r="D13" s="168">
        <f>(Koning!C13)</f>
        <v>10</v>
      </c>
      <c r="E13" s="168">
        <f>(Koning!E13)</f>
        <v>10</v>
      </c>
      <c r="F13" s="168">
        <f>(Koning!G13)</f>
        <v>4</v>
      </c>
      <c r="G13" s="168">
        <f>(Koning!I13)</f>
        <v>8</v>
      </c>
      <c r="H13" s="168">
        <f>(Koning!K13)</f>
        <v>4</v>
      </c>
      <c r="I13" s="168">
        <f>(Koning!M13)</f>
        <v>10</v>
      </c>
      <c r="J13" s="169">
        <f t="shared" si="0"/>
        <v>46</v>
      </c>
      <c r="K13" s="317">
        <f t="shared" si="1"/>
        <v>26</v>
      </c>
      <c r="L13" s="310"/>
      <c r="M13" s="310"/>
      <c r="N13" s="310"/>
      <c r="O13" s="310"/>
      <c r="P13" s="310"/>
      <c r="Q13" s="310"/>
      <c r="R13" s="310"/>
      <c r="T13" s="97"/>
      <c r="U13" s="97"/>
      <c r="V13" s="97"/>
      <c r="W13" s="97"/>
      <c r="X13" s="97"/>
      <c r="Y13" s="97"/>
    </row>
    <row r="14" spans="1:25" s="4" customFormat="1" ht="15.75" customHeight="1" x14ac:dyDescent="0.2">
      <c r="A14" s="7"/>
      <c r="B14" s="92">
        <f>RANK(Koning!O9:O23,Koning!O9:O23,1)</f>
        <v>9</v>
      </c>
      <c r="D14" s="168">
        <f>(Koning!C14)</f>
        <v>5</v>
      </c>
      <c r="E14" s="168">
        <f>(Koning!E14)</f>
        <v>5</v>
      </c>
      <c r="F14" s="168">
        <f>(Koning!G14)</f>
        <v>7</v>
      </c>
      <c r="G14" s="168">
        <f>(Koning!I14)</f>
        <v>7</v>
      </c>
      <c r="H14" s="168">
        <f>(Koning!K14)</f>
        <v>10</v>
      </c>
      <c r="I14" s="168">
        <f>(Koning!M14)</f>
        <v>10</v>
      </c>
      <c r="J14" s="169">
        <f t="shared" si="0"/>
        <v>44</v>
      </c>
      <c r="K14" s="317">
        <f t="shared" si="1"/>
        <v>24</v>
      </c>
      <c r="L14" s="310"/>
      <c r="M14" s="310"/>
      <c r="N14" s="310"/>
      <c r="O14" s="310"/>
      <c r="P14" s="310"/>
      <c r="Q14" s="310"/>
      <c r="R14" s="310"/>
      <c r="T14" s="97"/>
      <c r="U14" s="97"/>
      <c r="V14" s="97"/>
      <c r="W14" s="97"/>
      <c r="X14" s="97"/>
      <c r="Y14" s="97"/>
    </row>
    <row r="15" spans="1:25" s="4" customFormat="1" ht="15.75" customHeight="1" x14ac:dyDescent="0.2">
      <c r="A15" s="7"/>
      <c r="B15" s="92">
        <f>RANK(Koning!O9:O23,Koning!O9:O23,1)</f>
        <v>4</v>
      </c>
      <c r="D15" s="168">
        <f>(Koning!C15)</f>
        <v>3</v>
      </c>
      <c r="E15" s="168">
        <f>(Koning!E15)</f>
        <v>2</v>
      </c>
      <c r="F15" s="168">
        <f>(Koning!G15)</f>
        <v>9</v>
      </c>
      <c r="G15" s="168">
        <f>(Koning!I15)</f>
        <v>3</v>
      </c>
      <c r="H15" s="168">
        <f>(Koning!K15)</f>
        <v>6</v>
      </c>
      <c r="I15" s="168">
        <f>(Koning!M15)</f>
        <v>5</v>
      </c>
      <c r="J15" s="169">
        <f t="shared" si="0"/>
        <v>28</v>
      </c>
      <c r="K15" s="317">
        <f t="shared" si="1"/>
        <v>13</v>
      </c>
      <c r="L15" s="310"/>
      <c r="M15" s="310"/>
      <c r="N15" s="310"/>
      <c r="O15" s="310"/>
      <c r="P15" s="310"/>
      <c r="Q15" s="310"/>
      <c r="R15" s="310"/>
      <c r="T15" s="97"/>
      <c r="U15" s="97"/>
      <c r="V15" s="97"/>
      <c r="W15" s="97"/>
      <c r="X15" s="97"/>
      <c r="Y15" s="97"/>
    </row>
    <row r="16" spans="1:25" s="4" customFormat="1" ht="15.75" customHeight="1" x14ac:dyDescent="0.2">
      <c r="A16" s="7"/>
      <c r="B16" s="92">
        <f>RANK(Koning!O9:O23,Koning!O9:O23,1)</f>
        <v>6</v>
      </c>
      <c r="D16" s="168">
        <f>(Koning!C16)</f>
        <v>5</v>
      </c>
      <c r="E16" s="168">
        <f>(Koning!E16)</f>
        <v>1</v>
      </c>
      <c r="F16" s="168">
        <f>(Koning!G16)</f>
        <v>9</v>
      </c>
      <c r="G16" s="168">
        <f>(Koning!I16)</f>
        <v>6</v>
      </c>
      <c r="H16" s="168">
        <f>(Koning!K16)</f>
        <v>8</v>
      </c>
      <c r="I16" s="168">
        <f>(Koning!M16)</f>
        <v>6</v>
      </c>
      <c r="J16" s="169">
        <f t="shared" si="0"/>
        <v>35</v>
      </c>
      <c r="K16" s="317">
        <f t="shared" si="1"/>
        <v>18</v>
      </c>
      <c r="L16" s="310"/>
      <c r="M16" s="310"/>
      <c r="N16" s="310"/>
      <c r="O16" s="310"/>
      <c r="P16" s="310"/>
      <c r="Q16" s="310"/>
      <c r="R16" s="310"/>
      <c r="T16" s="97"/>
      <c r="U16" s="97"/>
      <c r="V16" s="97"/>
      <c r="W16" s="97"/>
      <c r="X16" s="97"/>
      <c r="Y16" s="97"/>
    </row>
    <row r="17" spans="1:25" s="4" customFormat="1" ht="15.75" customHeight="1" x14ac:dyDescent="0.2">
      <c r="A17" s="7"/>
      <c r="B17" s="92">
        <f>RANK(Koning!O9:O23,Koning!O9:O23,1)</f>
        <v>1</v>
      </c>
      <c r="D17" s="168">
        <f>(Koning!C17)</f>
        <v>10</v>
      </c>
      <c r="E17" s="168">
        <f>(Koning!E17)</f>
        <v>3</v>
      </c>
      <c r="F17" s="168">
        <f>(Koning!G17)</f>
        <v>2</v>
      </c>
      <c r="G17" s="168">
        <f>(Koning!I17)</f>
        <v>4</v>
      </c>
      <c r="H17" s="168">
        <f>(Koning!K17)</f>
        <v>1</v>
      </c>
      <c r="I17" s="168">
        <f>(Koning!M17)</f>
        <v>2</v>
      </c>
      <c r="J17" s="169">
        <f t="shared" si="0"/>
        <v>22</v>
      </c>
      <c r="K17" s="317">
        <f t="shared" si="1"/>
        <v>8</v>
      </c>
      <c r="L17" s="310"/>
      <c r="M17" s="310"/>
      <c r="N17" s="310"/>
      <c r="O17" s="310"/>
      <c r="P17" s="310"/>
      <c r="Q17" s="310"/>
      <c r="R17" s="310"/>
      <c r="T17" s="97"/>
      <c r="U17" s="97"/>
      <c r="V17" s="97"/>
      <c r="W17" s="97"/>
      <c r="X17" s="97"/>
      <c r="Y17" s="97"/>
    </row>
    <row r="18" spans="1:25" s="4" customFormat="1" ht="15.75" customHeight="1" x14ac:dyDescent="0.2">
      <c r="A18" s="7"/>
      <c r="B18" s="92">
        <f>RANK(Koning!O9:O23,Koning!O9:O23,1)</f>
        <v>3</v>
      </c>
      <c r="D18" s="168">
        <f>(Koning!C18)</f>
        <v>4</v>
      </c>
      <c r="E18" s="168">
        <f>(Koning!E18)</f>
        <v>10</v>
      </c>
      <c r="F18" s="168">
        <f>(Koning!G18)</f>
        <v>3</v>
      </c>
      <c r="G18" s="168">
        <f>(Koning!I18)</f>
        <v>1</v>
      </c>
      <c r="H18" s="168">
        <f>(Koning!K18)</f>
        <v>3</v>
      </c>
      <c r="I18" s="168">
        <f>(Koning!M18)</f>
        <v>3</v>
      </c>
      <c r="J18" s="169">
        <f t="shared" si="0"/>
        <v>24</v>
      </c>
      <c r="K18" s="317">
        <f t="shared" si="1"/>
        <v>10</v>
      </c>
      <c r="L18" s="310"/>
      <c r="M18" s="310"/>
      <c r="N18" s="310"/>
      <c r="O18" s="310"/>
      <c r="P18" s="310"/>
      <c r="Q18" s="310"/>
      <c r="R18" s="310"/>
      <c r="T18" s="97"/>
      <c r="U18" s="97"/>
      <c r="V18" s="97"/>
      <c r="W18" s="97"/>
      <c r="X18" s="97"/>
      <c r="Y18" s="97"/>
    </row>
    <row r="19" spans="1:25" s="4" customFormat="1" ht="15.75" customHeight="1" x14ac:dyDescent="0.2">
      <c r="A19" s="7"/>
      <c r="B19" s="92">
        <f>RANK(Koning!O9:O23,Koning!O9:O23,1)</f>
        <v>5</v>
      </c>
      <c r="D19" s="168">
        <f>(Koning!C19)</f>
        <v>10</v>
      </c>
      <c r="E19" s="168">
        <f>(Koning!E19)</f>
        <v>6</v>
      </c>
      <c r="F19" s="168">
        <f>(Koning!G19)</f>
        <v>1</v>
      </c>
      <c r="G19" s="168">
        <f>(Koning!I19)</f>
        <v>2</v>
      </c>
      <c r="H19" s="168">
        <f>(Koning!K19)</f>
        <v>9</v>
      </c>
      <c r="I19" s="168">
        <f>(Koning!M19)</f>
        <v>8</v>
      </c>
      <c r="J19" s="169">
        <f t="shared" si="0"/>
        <v>36</v>
      </c>
      <c r="K19" s="317">
        <f t="shared" si="1"/>
        <v>17</v>
      </c>
      <c r="L19" s="310"/>
      <c r="M19" s="310"/>
      <c r="N19" s="310"/>
      <c r="O19" s="310"/>
      <c r="P19" s="310"/>
      <c r="Q19" s="310"/>
      <c r="R19" s="310"/>
      <c r="T19" s="97"/>
      <c r="U19" s="97"/>
      <c r="V19" s="97"/>
      <c r="W19" s="97"/>
      <c r="X19" s="97"/>
      <c r="Y19" s="97"/>
    </row>
    <row r="20" spans="1:25" s="4" customFormat="1" ht="15.75" customHeight="1" x14ac:dyDescent="0.2">
      <c r="A20" s="7"/>
      <c r="B20" s="92">
        <f>RANK(Koning!O9:O23,Koning!O9:O23,1)</f>
        <v>6</v>
      </c>
      <c r="D20" s="168">
        <f>(Koning!C20)</f>
        <v>10</v>
      </c>
      <c r="E20" s="168">
        <f>(Koning!E20)</f>
        <v>4</v>
      </c>
      <c r="F20" s="168">
        <f>(Koning!G20)</f>
        <v>8</v>
      </c>
      <c r="G20" s="168">
        <f>(Koning!I20)</f>
        <v>5</v>
      </c>
      <c r="H20" s="168">
        <f>(Koning!K20)</f>
        <v>5</v>
      </c>
      <c r="I20" s="168">
        <f>(Koning!M20)</f>
        <v>4</v>
      </c>
      <c r="J20" s="169">
        <f t="shared" si="0"/>
        <v>36</v>
      </c>
      <c r="K20" s="317">
        <f t="shared" si="1"/>
        <v>18</v>
      </c>
      <c r="L20" s="310"/>
      <c r="M20" s="310"/>
      <c r="N20" s="310"/>
      <c r="O20" s="310"/>
      <c r="P20" s="310"/>
      <c r="Q20" s="310"/>
      <c r="R20" s="310"/>
      <c r="T20" s="97"/>
      <c r="U20" s="97"/>
      <c r="V20" s="97"/>
      <c r="W20" s="97"/>
      <c r="X20" s="97"/>
      <c r="Y20" s="97"/>
    </row>
    <row r="21" spans="1:25" s="4" customFormat="1" ht="15.75" customHeight="1" x14ac:dyDescent="0.2">
      <c r="A21" s="7"/>
      <c r="B21" s="92">
        <f>RANK(Koning!O9:O23,Koning!O9:O23,1)</f>
        <v>11</v>
      </c>
      <c r="D21" s="168">
        <f>(Koning!C21)</f>
        <v>10</v>
      </c>
      <c r="E21" s="168">
        <f>(Koning!E21)</f>
        <v>10</v>
      </c>
      <c r="F21" s="168">
        <f>(Koning!G21)</f>
        <v>10</v>
      </c>
      <c r="G21" s="168">
        <f>(Koning!I21)</f>
        <v>10</v>
      </c>
      <c r="H21" s="168">
        <f>(Koning!K21)</f>
        <v>10</v>
      </c>
      <c r="I21" s="168">
        <f>(Koning!M21)</f>
        <v>10</v>
      </c>
      <c r="J21" s="169">
        <f t="shared" si="0"/>
        <v>60</v>
      </c>
      <c r="K21" s="317">
        <f t="shared" si="1"/>
        <v>40</v>
      </c>
      <c r="L21" s="310"/>
      <c r="M21" s="310"/>
      <c r="N21" s="310"/>
      <c r="O21" s="310"/>
      <c r="P21" s="310"/>
      <c r="Q21" s="310"/>
      <c r="R21" s="310"/>
      <c r="T21" s="97"/>
      <c r="U21" s="97"/>
      <c r="V21" s="97"/>
      <c r="W21" s="97"/>
      <c r="X21" s="97"/>
      <c r="Y21" s="97"/>
    </row>
    <row r="22" spans="1:25" s="4" customFormat="1" ht="15.75" customHeight="1" x14ac:dyDescent="0.2">
      <c r="A22" s="7"/>
      <c r="B22" s="92">
        <f>RANK(Koning!O9:O23,Koning!O9:O23,1)</f>
        <v>11</v>
      </c>
      <c r="D22" s="168">
        <f>(Koning!C22)</f>
        <v>10</v>
      </c>
      <c r="E22" s="168">
        <f>(Koning!E22)</f>
        <v>10</v>
      </c>
      <c r="F22" s="168">
        <f>(Koning!G22)</f>
        <v>10</v>
      </c>
      <c r="G22" s="168">
        <f>(Koning!I22)</f>
        <v>10</v>
      </c>
      <c r="H22" s="168">
        <f>(Koning!K22)</f>
        <v>10</v>
      </c>
      <c r="I22" s="168">
        <f>(Koning!M22)</f>
        <v>10</v>
      </c>
      <c r="J22" s="169">
        <f t="shared" si="0"/>
        <v>60</v>
      </c>
      <c r="K22" s="317">
        <f t="shared" si="1"/>
        <v>40</v>
      </c>
      <c r="L22" s="310"/>
      <c r="M22" s="310"/>
      <c r="N22" s="310"/>
      <c r="O22" s="310"/>
      <c r="P22" s="310"/>
      <c r="Q22" s="310"/>
      <c r="R22" s="310"/>
      <c r="T22" s="97"/>
      <c r="U22" s="97"/>
      <c r="V22" s="97"/>
      <c r="W22" s="97"/>
      <c r="X22" s="97"/>
      <c r="Y22" s="97"/>
    </row>
    <row r="23" spans="1:25" s="4" customFormat="1" ht="15.75" customHeight="1" x14ac:dyDescent="0.2">
      <c r="B23" s="92">
        <f>RANK(Koning!O9:O23,Koning!O9:O23,1)</f>
        <v>11</v>
      </c>
      <c r="D23" s="168">
        <f>(Koning!C23)</f>
        <v>10</v>
      </c>
      <c r="E23" s="168">
        <f>(Koning!E23)</f>
        <v>10</v>
      </c>
      <c r="F23" s="168">
        <f>(Koning!G23)</f>
        <v>10</v>
      </c>
      <c r="G23" s="168">
        <f>(Koning!I23)</f>
        <v>10</v>
      </c>
      <c r="H23" s="168">
        <f>(Koning!K23)</f>
        <v>10</v>
      </c>
      <c r="I23" s="168">
        <f>(Koning!M23)</f>
        <v>10</v>
      </c>
      <c r="J23" s="169">
        <f t="shared" si="0"/>
        <v>60</v>
      </c>
      <c r="K23" s="317">
        <f t="shared" si="1"/>
        <v>40</v>
      </c>
      <c r="M23" s="4" t="s">
        <v>88</v>
      </c>
      <c r="N23" s="310"/>
      <c r="O23" s="310"/>
      <c r="P23" s="310"/>
      <c r="Q23" s="310"/>
      <c r="R23" s="310"/>
      <c r="T23" s="97"/>
      <c r="U23" s="97"/>
      <c r="V23" s="97"/>
      <c r="W23" s="97"/>
      <c r="X23" s="97"/>
      <c r="Y23" s="97"/>
    </row>
    <row r="24" spans="1:25" s="4" customFormat="1" ht="15.75" customHeight="1" x14ac:dyDescent="0.2"/>
    <row r="25" spans="1:25" s="4" customFormat="1" ht="15.75" customHeight="1" x14ac:dyDescent="0.2">
      <c r="B25" s="4" t="s">
        <v>75</v>
      </c>
      <c r="E25" s="4" t="s">
        <v>82</v>
      </c>
      <c r="J25" s="4" t="s">
        <v>89</v>
      </c>
    </row>
    <row r="26" spans="1:25" s="4" customFormat="1" ht="15.75" customHeight="1" x14ac:dyDescent="0.2">
      <c r="B26" s="4" t="s">
        <v>108</v>
      </c>
      <c r="E26" s="4" t="s">
        <v>83</v>
      </c>
    </row>
    <row r="27" spans="1:25" s="4" customFormat="1" ht="15.75" customHeight="1" x14ac:dyDescent="0.2">
      <c r="B27" s="4" t="s">
        <v>109</v>
      </c>
      <c r="E27" s="4" t="s">
        <v>84</v>
      </c>
    </row>
    <row r="28" spans="1:25" s="4" customFormat="1" ht="15.75" customHeight="1" x14ac:dyDescent="0.2">
      <c r="B28" s="4" t="s">
        <v>110</v>
      </c>
      <c r="E28" s="4" t="s">
        <v>85</v>
      </c>
    </row>
    <row r="29" spans="1:25" s="4" customFormat="1" ht="15.75" customHeight="1" x14ac:dyDescent="0.2">
      <c r="E29" s="4" t="s">
        <v>86</v>
      </c>
    </row>
    <row r="30" spans="1:25" s="4" customFormat="1" ht="15.75" customHeight="1" x14ac:dyDescent="0.2">
      <c r="E30" s="4" t="s">
        <v>87</v>
      </c>
    </row>
    <row r="31" spans="1:25" s="4" customFormat="1" ht="15.75" customHeight="1" x14ac:dyDescent="0.2"/>
    <row r="32" spans="1:25" s="4" customFormat="1" ht="15.75" customHeight="1" x14ac:dyDescent="0.2">
      <c r="T32" s="6"/>
    </row>
    <row r="33" spans="4:20" s="4" customFormat="1" ht="15.75" customHeight="1" x14ac:dyDescent="0.2">
      <c r="T33" s="308"/>
    </row>
    <row r="34" spans="4:20" s="4" customFormat="1" ht="15.75" customHeight="1" x14ac:dyDescent="0.2"/>
    <row r="35" spans="4:20" s="4" customFormat="1" ht="15.75" customHeight="1" x14ac:dyDescent="0.2"/>
    <row r="36" spans="4:20" s="4" customFormat="1" ht="15.75" customHeight="1" x14ac:dyDescent="0.2"/>
    <row r="37" spans="4:20" s="4" customFormat="1" ht="15.75" customHeight="1" x14ac:dyDescent="0.2"/>
    <row r="38" spans="4:20" s="4" customFormat="1" ht="15.75" customHeight="1" x14ac:dyDescent="0.2">
      <c r="D38" s="129" t="s">
        <v>111</v>
      </c>
      <c r="E38" s="129" t="s">
        <v>116</v>
      </c>
      <c r="F38" s="129" t="s">
        <v>112</v>
      </c>
      <c r="G38" s="129" t="s">
        <v>113</v>
      </c>
      <c r="H38" s="129" t="s">
        <v>114</v>
      </c>
      <c r="I38" s="129" t="s">
        <v>115</v>
      </c>
      <c r="J38" s="129" t="s">
        <v>119</v>
      </c>
      <c r="K38" s="129" t="s">
        <v>120</v>
      </c>
      <c r="L38" s="129" t="s">
        <v>121</v>
      </c>
      <c r="M38" s="129" t="s">
        <v>122</v>
      </c>
      <c r="N38" s="129" t="s">
        <v>117</v>
      </c>
    </row>
    <row r="39" spans="4:20" s="4" customFormat="1" ht="15.75" customHeight="1" x14ac:dyDescent="0.2">
      <c r="D39" s="298">
        <f>Koning!C24</f>
        <v>6</v>
      </c>
      <c r="E39" s="298">
        <f>Koning!E24</f>
        <v>8</v>
      </c>
      <c r="F39" s="298">
        <f>Koning!G24</f>
        <v>10</v>
      </c>
      <c r="G39" s="298">
        <f>Koning!I24</f>
        <v>10</v>
      </c>
      <c r="H39" s="298">
        <f>Koning!K24</f>
        <v>9</v>
      </c>
      <c r="I39" s="298">
        <f>Koning!M24</f>
        <v>8</v>
      </c>
      <c r="J39" s="298">
        <f>Koning!C54</f>
        <v>7</v>
      </c>
      <c r="K39" s="298">
        <f>Koning!E54</f>
        <v>10</v>
      </c>
      <c r="L39" s="298">
        <f>Koning!G54</f>
        <v>5</v>
      </c>
      <c r="M39" s="298">
        <f>Koning!I54</f>
        <v>0</v>
      </c>
      <c r="N39" s="307">
        <f>LARGE(D39:M39,1)</f>
        <v>10</v>
      </c>
    </row>
    <row r="40" spans="4:20" s="4" customFormat="1" ht="15.75" customHeight="1" x14ac:dyDescent="0.2">
      <c r="D40" s="310"/>
      <c r="E40" s="310"/>
      <c r="F40" s="310"/>
      <c r="G40" s="310"/>
      <c r="H40" s="310"/>
      <c r="I40" s="310"/>
    </row>
    <row r="41" spans="4:20" s="4" customFormat="1" ht="15.75" customHeight="1" x14ac:dyDescent="0.2">
      <c r="D41" s="4" t="s">
        <v>127</v>
      </c>
      <c r="E41" s="310"/>
      <c r="F41" s="310"/>
      <c r="G41" s="310"/>
      <c r="H41" s="310"/>
      <c r="I41" s="310"/>
    </row>
    <row r="42" spans="4:20" s="4" customFormat="1" ht="15.75" customHeight="1" x14ac:dyDescent="0.2">
      <c r="D42" s="4" t="s">
        <v>128</v>
      </c>
      <c r="E42" s="310"/>
      <c r="F42" s="310"/>
      <c r="G42" s="310"/>
      <c r="H42" s="310"/>
      <c r="I42" s="310"/>
    </row>
    <row r="43" spans="4:20" s="4" customFormat="1" ht="15.75" customHeight="1" x14ac:dyDescent="0.2">
      <c r="D43" s="4" t="s">
        <v>129</v>
      </c>
      <c r="E43" s="310"/>
      <c r="F43" s="310"/>
      <c r="G43" s="310"/>
      <c r="H43" s="310"/>
      <c r="I43" s="310"/>
      <c r="L43" s="97"/>
    </row>
    <row r="44" spans="4:20" s="4" customFormat="1" ht="15.75" customHeight="1" x14ac:dyDescent="0.2">
      <c r="D44" s="4" t="s">
        <v>130</v>
      </c>
      <c r="E44" s="310"/>
      <c r="F44" s="310"/>
      <c r="G44" s="310"/>
      <c r="H44" s="310"/>
      <c r="I44" s="310"/>
      <c r="L44" s="309"/>
    </row>
    <row r="45" spans="4:20" s="4" customFormat="1" ht="15.75" customHeight="1" x14ac:dyDescent="0.2">
      <c r="D45" s="4" t="s">
        <v>131</v>
      </c>
      <c r="E45" s="310"/>
      <c r="F45" s="310"/>
      <c r="G45" s="310"/>
      <c r="H45" s="310"/>
      <c r="I45" s="310"/>
    </row>
    <row r="46" spans="4:20" s="4" customFormat="1" ht="15.75" customHeight="1" x14ac:dyDescent="0.2">
      <c r="D46" s="4" t="s">
        <v>132</v>
      </c>
      <c r="E46" s="310"/>
      <c r="F46" s="310"/>
      <c r="G46" s="310"/>
      <c r="H46" s="310"/>
      <c r="I46" s="310"/>
    </row>
    <row r="47" spans="4:20" s="4" customFormat="1" ht="15.75" customHeight="1" x14ac:dyDescent="0.2">
      <c r="D47" s="4" t="s">
        <v>123</v>
      </c>
      <c r="E47" s="310"/>
      <c r="F47" s="310"/>
      <c r="G47" s="310"/>
      <c r="H47" s="310"/>
      <c r="I47" s="310"/>
    </row>
    <row r="48" spans="4:20" s="4" customFormat="1" ht="15.75" customHeight="1" x14ac:dyDescent="0.2">
      <c r="D48" s="4" t="s">
        <v>124</v>
      </c>
      <c r="E48" s="310"/>
      <c r="F48" s="310"/>
      <c r="G48" s="310"/>
      <c r="H48" s="310"/>
      <c r="I48" s="310"/>
    </row>
    <row r="49" spans="4:9" s="4" customFormat="1" ht="15.75" customHeight="1" x14ac:dyDescent="0.2">
      <c r="D49" s="4" t="s">
        <v>125</v>
      </c>
      <c r="E49" s="310"/>
      <c r="F49" s="310"/>
      <c r="G49" s="310"/>
      <c r="H49" s="310"/>
      <c r="I49" s="310"/>
    </row>
    <row r="50" spans="4:9" s="4" customFormat="1" ht="15.75" customHeight="1" x14ac:dyDescent="0.2">
      <c r="D50" s="4" t="s">
        <v>126</v>
      </c>
      <c r="E50" s="310"/>
      <c r="F50" s="310"/>
      <c r="G50" s="310"/>
      <c r="H50" s="310"/>
      <c r="I50" s="310"/>
    </row>
    <row r="51" spans="4:9" s="4" customFormat="1" ht="15.75" customHeight="1" x14ac:dyDescent="0.2">
      <c r="D51" s="4" t="s">
        <v>133</v>
      </c>
      <c r="E51" s="310"/>
      <c r="F51" s="310"/>
      <c r="G51" s="310"/>
      <c r="H51" s="310"/>
      <c r="I51" s="310"/>
    </row>
    <row r="52" spans="4:9" s="4" customFormat="1" ht="15.75" customHeight="1" x14ac:dyDescent="0.2">
      <c r="D52" s="310"/>
      <c r="E52" s="310"/>
      <c r="F52" s="310"/>
      <c r="G52" s="310"/>
      <c r="H52" s="310"/>
      <c r="I52" s="310"/>
    </row>
    <row r="53" spans="4:9" s="4" customFormat="1" ht="15.75" customHeight="1" x14ac:dyDescent="0.2">
      <c r="D53" s="310"/>
      <c r="E53" s="310"/>
      <c r="F53" s="310"/>
      <c r="G53" s="310"/>
      <c r="H53" s="310"/>
      <c r="I53" s="310"/>
    </row>
    <row r="54" spans="4:9" s="4" customFormat="1" ht="15.75" customHeight="1" x14ac:dyDescent="0.2"/>
    <row r="55" spans="4:9" s="4" customFormat="1" ht="15.75" customHeight="1" x14ac:dyDescent="0.2"/>
    <row r="56" spans="4:9" s="4" customFormat="1" ht="15.75" customHeight="1" x14ac:dyDescent="0.2"/>
    <row r="57" spans="4:9" s="4" customFormat="1" ht="15.75" customHeight="1" x14ac:dyDescent="0.2"/>
  </sheetData>
  <conditionalFormatting sqref="J9:J23">
    <cfRule type="cellIs" dxfId="3" priority="5" operator="greaterThanOrEqual">
      <formula>83</formula>
    </cfRule>
  </conditionalFormatting>
  <conditionalFormatting sqref="R9:R23">
    <cfRule type="cellIs" dxfId="2" priority="7" operator="greaterThanOrEqual">
      <formula>55</formula>
    </cfRule>
  </conditionalFormatting>
  <conditionalFormatting sqref="L9:Q22 N23:Q23">
    <cfRule type="cellIs" dxfId="1" priority="1" operator="greaterThanOrEqual">
      <formula>14</formula>
    </cfRule>
  </conditionalFormatting>
  <conditionalFormatting sqref="D9:I23">
    <cfRule type="cellIs" dxfId="0" priority="2" operator="greaterThanOrEqual">
      <formula>14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Koning</vt:lpstr>
      <vt:lpstr>Prijzen</vt:lpstr>
      <vt:lpstr>Formules</vt:lpstr>
    </vt:vector>
  </TitlesOfParts>
  <Company>frabo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Cornelissen</dc:creator>
  <cp:lastModifiedBy>Jan</cp:lastModifiedBy>
  <cp:lastPrinted>2024-02-23T17:16:45Z</cp:lastPrinted>
  <dcterms:created xsi:type="dcterms:W3CDTF">2000-07-10T20:01:49Z</dcterms:created>
  <dcterms:modified xsi:type="dcterms:W3CDTF">2025-10-06T15:08:55Z</dcterms:modified>
</cp:coreProperties>
</file>